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64a47ee61ae747/Documentos/Trabajo/IdeasFrscas/Centro de convenciones/"/>
    </mc:Choice>
  </mc:AlternateContent>
  <xr:revisionPtr revIDLastSave="169" documentId="8_{70D7A709-85A5-46CA-908C-F1D9DAFAFBFE}" xr6:coauthVersionLast="47" xr6:coauthVersionMax="47" xr10:uidLastSave="{E04EE825-60A8-467C-89FB-F7B28B82571D}"/>
  <bookViews>
    <workbookView xWindow="10230" yWindow="310" windowWidth="7700" windowHeight="10580" activeTab="2" xr2:uid="{30D7819A-B9AC-400F-A2DE-E2BEFE9C9CBD}"/>
  </bookViews>
  <sheets>
    <sheet name="Hoja1" sheetId="1" r:id="rId1"/>
    <sheet name="Hoja3" sheetId="3" r:id="rId2"/>
    <sheet name="Hoja4" sheetId="4" r:id="rId3"/>
    <sheet name="Hoja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4" l="1"/>
  <c r="D56" i="4"/>
  <c r="D62" i="4"/>
  <c r="D57" i="4"/>
  <c r="D58" i="4"/>
  <c r="D59" i="4"/>
  <c r="D60" i="4"/>
  <c r="D61" i="4"/>
  <c r="D54" i="4"/>
  <c r="P54" i="4"/>
  <c r="Q57" i="4"/>
  <c r="D39" i="4"/>
  <c r="K39" i="4" s="1"/>
  <c r="O39" i="4" s="1"/>
  <c r="R39" i="4" s="1"/>
  <c r="D40" i="4"/>
  <c r="K40" i="4" s="1"/>
  <c r="O40" i="4" s="1"/>
  <c r="R40" i="4" s="1"/>
  <c r="D41" i="4"/>
  <c r="D42" i="4"/>
  <c r="D43" i="4"/>
  <c r="K43" i="4" s="1"/>
  <c r="O43" i="4" s="1"/>
  <c r="R43" i="4" s="1"/>
  <c r="D44" i="4"/>
  <c r="K44" i="4" s="1"/>
  <c r="O44" i="4" s="1"/>
  <c r="D45" i="4"/>
  <c r="K45" i="4" s="1"/>
  <c r="O45" i="4" s="1"/>
  <c r="D46" i="4"/>
  <c r="D47" i="4"/>
  <c r="L47" i="4" s="1"/>
  <c r="P47" i="4" s="1"/>
  <c r="D48" i="4"/>
  <c r="L48" i="4" s="1"/>
  <c r="P48" i="4" s="1"/>
  <c r="D49" i="4"/>
  <c r="D50" i="4"/>
  <c r="D51" i="4"/>
  <c r="K51" i="4" s="1"/>
  <c r="O51" i="4" s="1"/>
  <c r="R51" i="4" s="1"/>
  <c r="D38" i="4"/>
  <c r="L38" i="4" s="1"/>
  <c r="P38" i="4" s="1"/>
  <c r="L42" i="4"/>
  <c r="P42" i="4" s="1"/>
  <c r="L39" i="4"/>
  <c r="P39" i="4" s="1"/>
  <c r="L40" i="4"/>
  <c r="P40" i="4" s="1"/>
  <c r="L41" i="4"/>
  <c r="P41" i="4" s="1"/>
  <c r="L43" i="4"/>
  <c r="P43" i="4" s="1"/>
  <c r="L46" i="4"/>
  <c r="P46" i="4" s="1"/>
  <c r="L49" i="4"/>
  <c r="P49" i="4" s="1"/>
  <c r="L50" i="4"/>
  <c r="P50" i="4" s="1"/>
  <c r="L51" i="4"/>
  <c r="P51" i="4" s="1"/>
  <c r="K41" i="4"/>
  <c r="O41" i="4" s="1"/>
  <c r="K46" i="4"/>
  <c r="O46" i="4" s="1"/>
  <c r="R46" i="4" s="1"/>
  <c r="K47" i="4"/>
  <c r="O47" i="4" s="1"/>
  <c r="R47" i="4" s="1"/>
  <c r="K49" i="4"/>
  <c r="O49" i="4" s="1"/>
  <c r="K50" i="4"/>
  <c r="O50" i="4" s="1"/>
  <c r="K38" i="4"/>
  <c r="O38" i="4" s="1"/>
  <c r="R38" i="4" s="1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I38" i="4"/>
  <c r="H38" i="4"/>
  <c r="F14" i="4"/>
  <c r="E5" i="4"/>
  <c r="E6" i="4"/>
  <c r="E13" i="4"/>
  <c r="E14" i="4"/>
  <c r="D3" i="4"/>
  <c r="E3" i="4" s="1"/>
  <c r="D4" i="4"/>
  <c r="E4" i="4" s="1"/>
  <c r="D5" i="4"/>
  <c r="F5" i="4" s="1"/>
  <c r="D6" i="4"/>
  <c r="F6" i="4" s="1"/>
  <c r="D7" i="4"/>
  <c r="F7" i="4" s="1"/>
  <c r="D8" i="4"/>
  <c r="F8" i="4" s="1"/>
  <c r="D9" i="4"/>
  <c r="E9" i="4" s="1"/>
  <c r="D10" i="4"/>
  <c r="E10" i="4" s="1"/>
  <c r="D11" i="4"/>
  <c r="E11" i="4" s="1"/>
  <c r="D12" i="4"/>
  <c r="E12" i="4" s="1"/>
  <c r="D13" i="4"/>
  <c r="F13" i="4" s="1"/>
  <c r="D14" i="4"/>
  <c r="D15" i="4"/>
  <c r="F15" i="4" s="1"/>
  <c r="D2" i="4"/>
  <c r="F2" i="4" s="1"/>
  <c r="F98" i="2"/>
  <c r="F101" i="2"/>
  <c r="F104" i="2"/>
  <c r="F105" i="2"/>
  <c r="F106" i="2"/>
  <c r="F99" i="2"/>
  <c r="F100" i="2"/>
  <c r="F103" i="2"/>
  <c r="F102" i="2"/>
  <c r="F107" i="2"/>
  <c r="G107" i="2"/>
  <c r="E79" i="2"/>
  <c r="E85" i="2"/>
  <c r="D86" i="2"/>
  <c r="D85" i="2"/>
  <c r="E86" i="2"/>
  <c r="E87" i="2"/>
  <c r="E88" i="2"/>
  <c r="E89" i="2"/>
  <c r="E90" i="2"/>
  <c r="E91" i="2"/>
  <c r="E93" i="2"/>
  <c r="E94" i="2"/>
  <c r="D87" i="2"/>
  <c r="D88" i="2"/>
  <c r="D89" i="2"/>
  <c r="D90" i="2"/>
  <c r="D91" i="2"/>
  <c r="D93" i="2"/>
  <c r="D94" i="2"/>
  <c r="L73" i="2"/>
  <c r="L74" i="2"/>
  <c r="L75" i="2"/>
  <c r="L76" i="2"/>
  <c r="L77" i="2"/>
  <c r="L78" i="2"/>
  <c r="L79" i="2"/>
  <c r="E92" i="2" s="1"/>
  <c r="L80" i="2"/>
  <c r="L81" i="2"/>
  <c r="K73" i="2"/>
  <c r="K74" i="2"/>
  <c r="K75" i="2"/>
  <c r="K76" i="2"/>
  <c r="K77" i="2"/>
  <c r="K78" i="2"/>
  <c r="K79" i="2"/>
  <c r="D92" i="2" s="1"/>
  <c r="K80" i="2"/>
  <c r="K81" i="2"/>
  <c r="L72" i="2"/>
  <c r="K72" i="2"/>
  <c r="H76" i="2"/>
  <c r="H73" i="2"/>
  <c r="I73" i="2"/>
  <c r="I74" i="2"/>
  <c r="I76" i="2"/>
  <c r="I77" i="2"/>
  <c r="I80" i="2"/>
  <c r="I81" i="2"/>
  <c r="H74" i="2"/>
  <c r="H77" i="2"/>
  <c r="H80" i="2"/>
  <c r="H81" i="2"/>
  <c r="I72" i="2"/>
  <c r="H72" i="2"/>
  <c r="C65" i="2"/>
  <c r="F39" i="2"/>
  <c r="F38" i="2"/>
  <c r="E51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C38" i="2"/>
  <c r="B38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21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3" i="2"/>
  <c r="C17" i="2"/>
  <c r="D17" i="2"/>
  <c r="B17" i="2"/>
  <c r="R17" i="2"/>
  <c r="I57" i="2"/>
  <c r="I58" i="2"/>
  <c r="I59" i="2"/>
  <c r="I60" i="2"/>
  <c r="I61" i="2"/>
  <c r="I62" i="2"/>
  <c r="I63" i="2"/>
  <c r="I56" i="2"/>
  <c r="H57" i="2"/>
  <c r="H58" i="2"/>
  <c r="H59" i="2"/>
  <c r="H60" i="2"/>
  <c r="H61" i="2"/>
  <c r="H62" i="2"/>
  <c r="H63" i="2"/>
  <c r="H56" i="2"/>
  <c r="O63" i="2"/>
  <c r="P63" i="2"/>
  <c r="N63" i="2"/>
  <c r="O62" i="2"/>
  <c r="P62" i="2"/>
  <c r="N62" i="2"/>
  <c r="P61" i="2"/>
  <c r="O61" i="2"/>
  <c r="N61" i="2"/>
  <c r="P60" i="2"/>
  <c r="O60" i="2"/>
  <c r="N60" i="2"/>
  <c r="P59" i="2"/>
  <c r="O59" i="2"/>
  <c r="N59" i="2"/>
  <c r="P58" i="2"/>
  <c r="O58" i="2"/>
  <c r="N58" i="2"/>
  <c r="P57" i="2"/>
  <c r="S57" i="2" s="1"/>
  <c r="O57" i="2"/>
  <c r="N57" i="2"/>
  <c r="O56" i="2"/>
  <c r="P56" i="2"/>
  <c r="N56" i="2"/>
  <c r="R56" i="2" s="1"/>
  <c r="V56" i="2" s="1"/>
  <c r="S12" i="2"/>
  <c r="R41" i="4" l="1"/>
  <c r="R44" i="4"/>
  <c r="R50" i="4"/>
  <c r="R49" i="4"/>
  <c r="L45" i="4"/>
  <c r="P45" i="4" s="1"/>
  <c r="R45" i="4" s="1"/>
  <c r="K48" i="4"/>
  <c r="O48" i="4" s="1"/>
  <c r="R48" i="4" s="1"/>
  <c r="L44" i="4"/>
  <c r="P44" i="4" s="1"/>
  <c r="K42" i="4"/>
  <c r="O42" i="4" s="1"/>
  <c r="R42" i="4" s="1"/>
  <c r="F3" i="4"/>
  <c r="E2" i="4"/>
  <c r="E15" i="4"/>
  <c r="F4" i="4"/>
  <c r="F12" i="4"/>
  <c r="F11" i="4"/>
  <c r="E8" i="4"/>
  <c r="E7" i="4"/>
  <c r="F10" i="4"/>
  <c r="F9" i="4"/>
  <c r="S56" i="2"/>
  <c r="W56" i="2" s="1"/>
  <c r="Z56" i="2" s="1"/>
  <c r="Y56" i="2"/>
  <c r="S63" i="2"/>
  <c r="W63" i="2" s="1"/>
  <c r="Z63" i="2" s="1"/>
  <c r="R63" i="2"/>
  <c r="V63" i="2" s="1"/>
  <c r="Y63" i="2" s="1"/>
  <c r="AB63" i="2" s="1"/>
  <c r="S62" i="2"/>
  <c r="W62" i="2" s="1"/>
  <c r="Z62" i="2" s="1"/>
  <c r="R62" i="2"/>
  <c r="V62" i="2" s="1"/>
  <c r="Y62" i="2" s="1"/>
  <c r="AB62" i="2" s="1"/>
  <c r="R61" i="2"/>
  <c r="V61" i="2" s="1"/>
  <c r="Y61" i="2" s="1"/>
  <c r="AB61" i="2" s="1"/>
  <c r="S61" i="2"/>
  <c r="W61" i="2" s="1"/>
  <c r="Z61" i="2" s="1"/>
  <c r="S60" i="2"/>
  <c r="W60" i="2" s="1"/>
  <c r="Z60" i="2" s="1"/>
  <c r="R60" i="2"/>
  <c r="V60" i="2" s="1"/>
  <c r="Y60" i="2" s="1"/>
  <c r="S59" i="2"/>
  <c r="W59" i="2" s="1"/>
  <c r="Z59" i="2" s="1"/>
  <c r="R59" i="2"/>
  <c r="V59" i="2" s="1"/>
  <c r="Y59" i="2" s="1"/>
  <c r="R58" i="2"/>
  <c r="V58" i="2" s="1"/>
  <c r="Y58" i="2" s="1"/>
  <c r="S58" i="2"/>
  <c r="W58" i="2" s="1"/>
  <c r="Z58" i="2" s="1"/>
  <c r="R57" i="2"/>
  <c r="V57" i="2" s="1"/>
  <c r="Y57" i="2" s="1"/>
  <c r="AB57" i="2" s="1"/>
  <c r="W57" i="2"/>
  <c r="Z57" i="2" s="1"/>
  <c r="E7" i="1"/>
  <c r="E5" i="1"/>
  <c r="E6" i="1"/>
  <c r="AB56" i="2" l="1"/>
  <c r="AB58" i="2"/>
  <c r="AB60" i="2"/>
  <c r="AB59" i="2"/>
  <c r="H46" i="2"/>
  <c r="H50" i="2"/>
  <c r="H49" i="2"/>
  <c r="H40" i="2"/>
  <c r="H44" i="2"/>
  <c r="G46" i="2"/>
  <c r="G48" i="2"/>
  <c r="H39" i="2"/>
  <c r="G43" i="2"/>
  <c r="M7" i="2"/>
  <c r="G44" i="2" l="1"/>
  <c r="G50" i="2"/>
  <c r="H42" i="2"/>
  <c r="G39" i="2"/>
  <c r="H41" i="2"/>
  <c r="H43" i="2"/>
  <c r="G40" i="2"/>
  <c r="G49" i="2"/>
  <c r="G51" i="2"/>
  <c r="H51" i="2"/>
  <c r="G47" i="2"/>
  <c r="H47" i="2"/>
  <c r="G41" i="2"/>
  <c r="G38" i="2"/>
  <c r="H38" i="2"/>
  <c r="H48" i="2"/>
  <c r="G45" i="2"/>
  <c r="H45" i="2"/>
  <c r="G42" i="2"/>
  <c r="J38" i="2" l="1"/>
  <c r="K38" i="2"/>
  <c r="M38" i="2" l="1"/>
</calcChain>
</file>

<file path=xl/sharedStrings.xml><?xml version="1.0" encoding="utf-8"?>
<sst xmlns="http://schemas.openxmlformats.org/spreadsheetml/2006/main" count="209" uniqueCount="117">
  <si>
    <t>21-ABR / 04-MAY</t>
  </si>
  <si>
    <t>Menciones</t>
  </si>
  <si>
    <t>Menciones positivas</t>
  </si>
  <si>
    <t xml:space="preserve">Menciones negativas </t>
  </si>
  <si>
    <t xml:space="preserve">Menciones neutras </t>
  </si>
  <si>
    <t>Tipo</t>
  </si>
  <si>
    <t>Cantidad</t>
  </si>
  <si>
    <t>Positivas</t>
  </si>
  <si>
    <t>Negativas</t>
  </si>
  <si>
    <t>Neutras</t>
  </si>
  <si>
    <t>Total</t>
  </si>
  <si>
    <t>Fecha</t>
  </si>
  <si>
    <t>Neutras Positivas</t>
  </si>
  <si>
    <t>Neutras Negativas</t>
  </si>
  <si>
    <t>Nombre del Tema</t>
  </si>
  <si>
    <t>Descripción</t>
  </si>
  <si>
    <t>Alcance</t>
  </si>
  <si>
    <t>Parte de la voz</t>
  </si>
  <si>
    <t>Conflictos con extranjeros</t>
  </si>
  <si>
    <t>Incidentes y controversias relacionadas con extranjeros en México</t>
  </si>
  <si>
    <t>61M</t>
  </si>
  <si>
    <t>Turismo en Mazatlán</t>
  </si>
  <si>
    <t>Temas relacionados con turismo en Mazatlán y Sinaloa</t>
  </si>
  <si>
    <t>16M</t>
  </si>
  <si>
    <t>Eventos en Mazatlán</t>
  </si>
  <si>
    <t>Eventos gastronómicos y culturales en Mazatlán</t>
  </si>
  <si>
    <t>4.0M</t>
  </si>
  <si>
    <t>Seguridad en Sinaloa</t>
  </si>
  <si>
    <t>Seguridad y eventos policiales en Sinaloa y México</t>
  </si>
  <si>
    <t>3.8M</t>
  </si>
  <si>
    <t>Fútbol mexicano</t>
  </si>
  <si>
    <t>Información sobre fútbol y Liga MX</t>
  </si>
  <si>
    <t>2.5M</t>
  </si>
  <si>
    <t>Política en Sinaloa</t>
  </si>
  <si>
    <t>Temas de política y gobierno en Sinaloa</t>
  </si>
  <si>
    <t>818K</t>
  </si>
  <si>
    <t>Enlaces de sitios web</t>
  </si>
  <si>
    <t>Enlaces a sitios web sobre temas variados, principalmente relacionados con perros.</t>
  </si>
  <si>
    <t>476K</t>
  </si>
  <si>
    <t>Accidentes de tránsito</t>
  </si>
  <si>
    <t>Accidentes de tránsito en carreteras y zonas urbanas de Mazatlán y alrededores.</t>
  </si>
  <si>
    <t>66K</t>
  </si>
  <si>
    <t>Mneciones positivas</t>
  </si>
  <si>
    <t>Mnesiones negativas</t>
  </si>
  <si>
    <t>Positivos</t>
  </si>
  <si>
    <t>Neutro</t>
  </si>
  <si>
    <t>Negativos</t>
  </si>
  <si>
    <t>total positivas</t>
  </si>
  <si>
    <t>Total negativas</t>
  </si>
  <si>
    <t>Totales</t>
  </si>
  <si>
    <t>Red Social</t>
  </si>
  <si>
    <t>X</t>
  </si>
  <si>
    <t>Facebook</t>
  </si>
  <si>
    <t>Instagram</t>
  </si>
  <si>
    <t>Blog</t>
  </si>
  <si>
    <t>Videos</t>
  </si>
  <si>
    <t>Tiktok</t>
  </si>
  <si>
    <t>Podcasts</t>
  </si>
  <si>
    <t>Otros SM</t>
  </si>
  <si>
    <t>Noticias</t>
  </si>
  <si>
    <t>Web</t>
  </si>
  <si>
    <t>Columna1</t>
  </si>
  <si>
    <t>Indicador</t>
  </si>
  <si>
    <t>Valor actual</t>
  </si>
  <si>
    <t>Variación %</t>
  </si>
  <si>
    <t>Valor anterior</t>
  </si>
  <si>
    <t>Menciones totales</t>
  </si>
  <si>
    <t>Menciones en medios sociales</t>
  </si>
  <si>
    <t>Menciones en medios no sociales</t>
  </si>
  <si>
    <t>Menciones negativas</t>
  </si>
  <si>
    <t>Alcance en medios sociales</t>
  </si>
  <si>
    <t>5M</t>
  </si>
  <si>
    <t>212K</t>
  </si>
  <si>
    <t>Alcance en medios no sociales</t>
  </si>
  <si>
    <t>435K</t>
  </si>
  <si>
    <t>50K</t>
  </si>
  <si>
    <t>Alcance total</t>
  </si>
  <si>
    <t>6M</t>
  </si>
  <si>
    <t>263K</t>
  </si>
  <si>
    <t>Contenido generado por el usuario</t>
  </si>
  <si>
    <t>Media Presence Score</t>
  </si>
  <si>
    <t>65/100</t>
  </si>
  <si>
    <t>25/100</t>
  </si>
  <si>
    <t>Reacciones en las redes sociales</t>
  </si>
  <si>
    <t>163K</t>
  </si>
  <si>
    <t>Comentarios en redes sociales</t>
  </si>
  <si>
    <t>Acciones en redes sociales</t>
  </si>
  <si>
    <t>13K</t>
  </si>
  <si>
    <t>Total de interacciones en redes sociales</t>
  </si>
  <si>
    <t>179K</t>
  </si>
  <si>
    <t>AVE</t>
  </si>
  <si>
    <t>$465K</t>
  </si>
  <si>
    <t>21K</t>
  </si>
  <si>
    <t>10-ABR / 20- ABR</t>
  </si>
  <si>
    <t>Comentarios en las redes sociales</t>
  </si>
  <si>
    <t>Total interacciones en las redes sociales</t>
  </si>
  <si>
    <r>
      <t>SEMANA DE LA MOTO:</t>
    </r>
    <r>
      <rPr>
        <sz val="20"/>
        <color rgb="FF000000"/>
        <rFont val="Lato Light"/>
      </rPr>
      <t xml:space="preserve"> CONVERSACIÓN DIGITAL</t>
    </r>
  </si>
  <si>
    <t xml:space="preserve">Menciones </t>
  </si>
  <si>
    <t>Menciones Mzt</t>
  </si>
  <si>
    <t>Menciones SM</t>
  </si>
  <si>
    <t>% SM</t>
  </si>
  <si>
    <t>% Mzt</t>
  </si>
  <si>
    <t>Neutrales</t>
  </si>
  <si>
    <t>% P</t>
  </si>
  <si>
    <t>% N</t>
  </si>
  <si>
    <t>N-P</t>
  </si>
  <si>
    <t>N-NE</t>
  </si>
  <si>
    <t>P T</t>
  </si>
  <si>
    <t>NE T</t>
  </si>
  <si>
    <t>BLOG</t>
  </si>
  <si>
    <t>WEB</t>
  </si>
  <si>
    <t>NOTICIAS</t>
  </si>
  <si>
    <t>FACEBOOK</t>
  </si>
  <si>
    <t>INSTAGRAM</t>
  </si>
  <si>
    <t>VIDEOS</t>
  </si>
  <si>
    <t>TIKTOK</t>
  </si>
  <si>
    <t xml:space="preserve">Positivos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</si>
</sst>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#,##0.0000"/>
    <numFmt numFmtId="166" formatCode="0.0000000%"/>
    <numFmt numFmtId="174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name val="Arial"/>
    </font>
    <font>
      <sz val="14"/>
      <color rgb="FF000000"/>
      <name val="Roboto Thin"/>
    </font>
    <font>
      <sz val="8"/>
      <color rgb="FF000000"/>
      <name val="Roboto Thin"/>
    </font>
    <font>
      <sz val="8"/>
      <color theme="1"/>
      <name val="Aptos Narrow"/>
      <family val="2"/>
      <scheme val="minor"/>
    </font>
    <font>
      <b/>
      <sz val="20"/>
      <color rgb="FF000000"/>
      <name val="Lato"/>
    </font>
    <font>
      <sz val="20"/>
      <color rgb="FF000000"/>
      <name val="Lato Light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 readingOrder="1"/>
    </xf>
    <xf numFmtId="0" fontId="4" fillId="0" borderId="1" xfId="0" applyFont="1" applyBorder="1" applyAlignment="1">
      <alignment horizontal="left" wrapText="1" indent="1" readingOrder="1"/>
    </xf>
    <xf numFmtId="3" fontId="4" fillId="0" borderId="1" xfId="0" applyNumberFormat="1" applyFont="1" applyBorder="1" applyAlignment="1">
      <alignment horizontal="center" wrapText="1" readingOrder="1"/>
    </xf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10" fontId="2" fillId="0" borderId="0" xfId="0" applyNumberFormat="1" applyFont="1"/>
    <xf numFmtId="1" fontId="0" fillId="0" borderId="0" xfId="0" applyNumberFormat="1"/>
    <xf numFmtId="166" fontId="0" fillId="0" borderId="0" xfId="0" applyNumberFormat="1"/>
    <xf numFmtId="0" fontId="5" fillId="0" borderId="1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1" fontId="6" fillId="0" borderId="0" xfId="0" applyNumberFormat="1" applyFont="1"/>
    <xf numFmtId="1" fontId="5" fillId="0" borderId="1" xfId="0" applyNumberFormat="1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9" fontId="0" fillId="0" borderId="0" xfId="0" applyNumberFormat="1"/>
    <xf numFmtId="9" fontId="0" fillId="0" borderId="0" xfId="1" applyFont="1"/>
    <xf numFmtId="0" fontId="5" fillId="0" borderId="5" xfId="0" applyFont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1" fontId="0" fillId="2" borderId="4" xfId="0" applyNumberFormat="1" applyFill="1" applyBorder="1"/>
    <xf numFmtId="1" fontId="0" fillId="0" borderId="4" xfId="0" applyNumberFormat="1" applyBorder="1"/>
    <xf numFmtId="9" fontId="0" fillId="0" borderId="0" xfId="0" applyNumberFormat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 readingOrder="1"/>
    </xf>
    <xf numFmtId="9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wrapText="1" readingOrder="1"/>
    </xf>
    <xf numFmtId="0" fontId="7" fillId="0" borderId="7" xfId="0" applyFont="1" applyBorder="1" applyAlignment="1">
      <alignment horizontal="center" wrapText="1" readingOrder="1"/>
    </xf>
    <xf numFmtId="0" fontId="7" fillId="0" borderId="5" xfId="0" applyFont="1" applyBorder="1" applyAlignment="1">
      <alignment horizontal="center" wrapText="1" readingOrder="1"/>
    </xf>
    <xf numFmtId="0" fontId="0" fillId="0" borderId="0" xfId="0"/>
    <xf numFmtId="1" fontId="0" fillId="0" borderId="0" xfId="0" applyNumberFormat="1"/>
    <xf numFmtId="0" fontId="0" fillId="0" borderId="0" xfId="0"/>
    <xf numFmtId="9" fontId="0" fillId="0" borderId="0" xfId="1" applyFont="1"/>
    <xf numFmtId="1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0" fontId="0" fillId="0" borderId="0" xfId="0"/>
    <xf numFmtId="1" fontId="0" fillId="0" borderId="0" xfId="0" applyNumberFormat="1"/>
    <xf numFmtId="9" fontId="0" fillId="0" borderId="0" xfId="1" applyFont="1"/>
  </cellXfs>
  <cellStyles count="3">
    <cellStyle name="Millares 2" xfId="2" xr:uid="{43010597-3CDE-4F4A-856D-012C015D699B}"/>
    <cellStyle name="Normal" xfId="0" builtinId="0"/>
    <cellStyle name="Porcentaje" xfId="1" builtinId="5"/>
  </cellStyles>
  <dxfs count="11">
    <dxf>
      <numFmt numFmtId="1" formatCode="0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Roboto Thin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rgb="FFBFBFBF"/>
        </left>
        <right/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Roboto Thin"/>
        <scheme val="none"/>
      </font>
      <alignment horizontal="center" vertical="center" textRotation="0" wrapText="1" indent="0" justifyLastLine="0" shrinkToFit="0" readingOrder="1"/>
      <border diagonalUp="0" diagonalDown="0">
        <left/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border outline="0">
        <left style="thin">
          <color rgb="FFBFBFBF"/>
        </left>
        <right style="thin">
          <color rgb="FFBFBFBF"/>
        </right>
      </border>
    </dxf>
    <dxf>
      <numFmt numFmtId="1" formatCode="0"/>
    </dxf>
    <dxf>
      <numFmt numFmtId="1" formatCode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9.8150481189851271E-2"/>
          <c:y val="0.16708333333333336"/>
          <c:w val="0.87129396325459318"/>
          <c:h val="0.6153546952464275"/>
        </c:manualLayout>
      </c:layout>
      <c:lineChart>
        <c:grouping val="standard"/>
        <c:varyColors val="0"/>
        <c:ser>
          <c:idx val="0"/>
          <c:order val="0"/>
          <c:tx>
            <c:strRef>
              <c:f>Hoja4!$E$1</c:f>
              <c:strCache>
                <c:ptCount val="1"/>
                <c:pt idx="0">
                  <c:v>% SM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Hoja4!$A$2:$A$15</c:f>
              <c:numCache>
                <c:formatCode>General</c:formatCode>
                <c:ptCount val="14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</c:numCache>
            </c:numRef>
          </c:cat>
          <c:val>
            <c:numRef>
              <c:f>Hoja4!$E$2:$E$15</c:f>
              <c:numCache>
                <c:formatCode>0%</c:formatCode>
                <c:ptCount val="14"/>
                <c:pt idx="0">
                  <c:v>1.707107315008002E-2</c:v>
                </c:pt>
                <c:pt idx="1">
                  <c:v>3.9597073154758113E-2</c:v>
                </c:pt>
                <c:pt idx="2">
                  <c:v>1.6941218247796496E-3</c:v>
                </c:pt>
                <c:pt idx="3">
                  <c:v>1.9323580477617018E-3</c:v>
                </c:pt>
                <c:pt idx="4">
                  <c:v>0.1902817539244378</c:v>
                </c:pt>
                <c:pt idx="5">
                  <c:v>0.25787904161792657</c:v>
                </c:pt>
                <c:pt idx="6">
                  <c:v>0.15884613604737885</c:v>
                </c:pt>
                <c:pt idx="7">
                  <c:v>0.12147483107081862</c:v>
                </c:pt>
                <c:pt idx="8">
                  <c:v>1.1796256938659575E-2</c:v>
                </c:pt>
                <c:pt idx="9">
                  <c:v>1.2204726479851571E-2</c:v>
                </c:pt>
                <c:pt idx="10">
                  <c:v>3.6857567721894275E-3</c:v>
                </c:pt>
                <c:pt idx="11">
                  <c:v>4.8852927913192505E-2</c:v>
                </c:pt>
                <c:pt idx="12">
                  <c:v>5.2105251756226116E-3</c:v>
                </c:pt>
                <c:pt idx="13">
                  <c:v>1.8719404403340387E-3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3-4850-AD96-A176D8B8E8A1}"/>
            </c:ext>
          </c:extLst>
        </c:ser>
        <c:ser>
          <c:idx val="1"/>
          <c:order val="1"/>
          <c:tx>
            <c:strRef>
              <c:f>Hoja4!$F$1</c:f>
              <c:strCache>
                <c:ptCount val="1"/>
                <c:pt idx="0">
                  <c:v>% Mzt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Hoja4!$A$2:$A$15</c:f>
              <c:numCache>
                <c:formatCode>General</c:formatCode>
                <c:ptCount val="14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</c:numCache>
            </c:numRef>
          </c:cat>
          <c:val>
            <c:numRef>
              <c:f>Hoja4!$F$2:$F$15</c:f>
              <c:numCache>
                <c:formatCode>0%</c:formatCode>
                <c:ptCount val="14"/>
                <c:pt idx="0">
                  <c:v>0.98292892684991995</c:v>
                </c:pt>
                <c:pt idx="1">
                  <c:v>0.96040292684524187</c:v>
                </c:pt>
                <c:pt idx="2">
                  <c:v>0.99830587817522032</c:v>
                </c:pt>
                <c:pt idx="3">
                  <c:v>0.99806764195223829</c:v>
                </c:pt>
                <c:pt idx="4">
                  <c:v>0.8097182460755622</c:v>
                </c:pt>
                <c:pt idx="5">
                  <c:v>0.74212095838207337</c:v>
                </c:pt>
                <c:pt idx="6">
                  <c:v>0.84115386395262115</c:v>
                </c:pt>
                <c:pt idx="7">
                  <c:v>0.87852516892918142</c:v>
                </c:pt>
                <c:pt idx="8">
                  <c:v>0.9882037430613404</c:v>
                </c:pt>
                <c:pt idx="9">
                  <c:v>0.9877952735201484</c:v>
                </c:pt>
                <c:pt idx="10">
                  <c:v>0.99631424322781059</c:v>
                </c:pt>
                <c:pt idx="11">
                  <c:v>0.95114707208680749</c:v>
                </c:pt>
                <c:pt idx="12">
                  <c:v>0.99478947482437741</c:v>
                </c:pt>
                <c:pt idx="13">
                  <c:v>0.99812805955966599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3-4850-AD96-A176D8B8E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6175791"/>
        <c:axId val="1916176271"/>
      </c:lineChart>
      <c:catAx>
        <c:axId val="1916175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16176271"/>
        <c:crosses val="autoZero"/>
        <c:auto val="1"/>
        <c:lblAlgn val="ctr"/>
        <c:lblOffset val="100"/>
        <c:noMultiLvlLbl val="0"/>
      </c:catAx>
      <c:valAx>
        <c:axId val="1916176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16175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Hoja2!$B$113</c:f>
              <c:strCache>
                <c:ptCount val="1"/>
                <c:pt idx="0">
                  <c:v>Mneciones positivas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Hoja2!$A$114:$A$121</c:f>
              <c:strCache>
                <c:ptCount val="8"/>
                <c:pt idx="0">
                  <c:v>Accidentes de tránsito</c:v>
                </c:pt>
                <c:pt idx="1">
                  <c:v>Enlaces de sitios web</c:v>
                </c:pt>
                <c:pt idx="2">
                  <c:v>Eventos en Mazatlán</c:v>
                </c:pt>
                <c:pt idx="3">
                  <c:v>Fútbol mexicano</c:v>
                </c:pt>
                <c:pt idx="4">
                  <c:v>Seguridad en Sinaloa</c:v>
                </c:pt>
                <c:pt idx="5">
                  <c:v>Política en Sinaloa</c:v>
                </c:pt>
                <c:pt idx="6">
                  <c:v>Conflictos con extranjeros</c:v>
                </c:pt>
                <c:pt idx="7">
                  <c:v>Turismo en Mazatlán</c:v>
                </c:pt>
              </c:strCache>
            </c:strRef>
          </c:cat>
          <c:val>
            <c:numRef>
              <c:f>Hoja2!$B$114:$B$121</c:f>
              <c:numCache>
                <c:formatCode>0</c:formatCode>
                <c:ptCount val="8"/>
                <c:pt idx="0">
                  <c:v>0</c:v>
                </c:pt>
                <c:pt idx="1">
                  <c:v>100.95238095238096</c:v>
                </c:pt>
                <c:pt idx="2">
                  <c:v>220</c:v>
                </c:pt>
                <c:pt idx="3">
                  <c:v>196</c:v>
                </c:pt>
                <c:pt idx="4">
                  <c:v>150</c:v>
                </c:pt>
                <c:pt idx="5">
                  <c:v>300.74999999999994</c:v>
                </c:pt>
                <c:pt idx="6">
                  <c:v>139.19999999999999</c:v>
                </c:pt>
                <c:pt idx="7">
                  <c:v>1756.0975609756097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F-452B-808D-717188E7F54D}"/>
            </c:ext>
          </c:extLst>
        </c:ser>
        <c:ser>
          <c:idx val="1"/>
          <c:order val="1"/>
          <c:tx>
            <c:strRef>
              <c:f>Hoja2!$C$113</c:f>
              <c:strCache>
                <c:ptCount val="1"/>
                <c:pt idx="0">
                  <c:v>Mnesiones negativas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Hoja2!$A$114:$A$121</c:f>
              <c:strCache>
                <c:ptCount val="8"/>
                <c:pt idx="0">
                  <c:v>Accidentes de tránsito</c:v>
                </c:pt>
                <c:pt idx="1">
                  <c:v>Enlaces de sitios web</c:v>
                </c:pt>
                <c:pt idx="2">
                  <c:v>Eventos en Mazatlán</c:v>
                </c:pt>
                <c:pt idx="3">
                  <c:v>Fútbol mexicano</c:v>
                </c:pt>
                <c:pt idx="4">
                  <c:v>Seguridad en Sinaloa</c:v>
                </c:pt>
                <c:pt idx="5">
                  <c:v>Política en Sinaloa</c:v>
                </c:pt>
                <c:pt idx="6">
                  <c:v>Conflictos con extranjeros</c:v>
                </c:pt>
                <c:pt idx="7">
                  <c:v>Turismo en Mazatlán</c:v>
                </c:pt>
              </c:strCache>
            </c:strRef>
          </c:cat>
          <c:val>
            <c:numRef>
              <c:f>Hoja2!$C$114:$C$121</c:f>
              <c:numCache>
                <c:formatCode>0</c:formatCode>
                <c:ptCount val="8"/>
                <c:pt idx="0">
                  <c:v>21</c:v>
                </c:pt>
                <c:pt idx="1">
                  <c:v>5.0476190476190474</c:v>
                </c:pt>
                <c:pt idx="2">
                  <c:v>0</c:v>
                </c:pt>
                <c:pt idx="3">
                  <c:v>56.000000000000007</c:v>
                </c:pt>
                <c:pt idx="4">
                  <c:v>150</c:v>
                </c:pt>
                <c:pt idx="5">
                  <c:v>100.25</c:v>
                </c:pt>
                <c:pt idx="6">
                  <c:v>382.8</c:v>
                </c:pt>
                <c:pt idx="7">
                  <c:v>43.902439024390247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9F-452B-808D-717188E7F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212175"/>
        <c:axId val="113206895"/>
      </c:barChart>
      <c:catAx>
        <c:axId val="1132121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206895"/>
        <c:crosses val="autoZero"/>
        <c:auto val="1"/>
        <c:lblAlgn val="ctr"/>
        <c:lblOffset val="100"/>
        <c:noMultiLvlLbl val="0"/>
      </c:catAx>
      <c:valAx>
        <c:axId val="113206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212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Hoja2!$C$98:$C$107</c:f>
              <c:strCache>
                <c:ptCount val="10"/>
                <c:pt idx="0">
                  <c:v>Podcasts</c:v>
                </c:pt>
                <c:pt idx="1">
                  <c:v>Blog</c:v>
                </c:pt>
                <c:pt idx="2">
                  <c:v>Otros SM</c:v>
                </c:pt>
                <c:pt idx="3">
                  <c:v>Web</c:v>
                </c:pt>
                <c:pt idx="4">
                  <c:v>X</c:v>
                </c:pt>
                <c:pt idx="5">
                  <c:v>Tiktok</c:v>
                </c:pt>
                <c:pt idx="6">
                  <c:v>Videos</c:v>
                </c:pt>
                <c:pt idx="7">
                  <c:v>Facebook</c:v>
                </c:pt>
                <c:pt idx="8">
                  <c:v>Instagram</c:v>
                </c:pt>
                <c:pt idx="9">
                  <c:v>Noticias</c:v>
                </c:pt>
              </c:strCache>
            </c:strRef>
          </c:cat>
          <c:val>
            <c:numRef>
              <c:f>Hoja2!$D$98:$D$107</c:f>
              <c:numCache>
                <c:formatCode>0</c:formatCode>
                <c:ptCount val="10"/>
                <c:pt idx="0">
                  <c:v>0</c:v>
                </c:pt>
                <c:pt idx="1">
                  <c:v>74.5</c:v>
                </c:pt>
                <c:pt idx="2">
                  <c:v>110.5</c:v>
                </c:pt>
                <c:pt idx="3">
                  <c:v>350</c:v>
                </c:pt>
                <c:pt idx="4">
                  <c:v>201.39102564102564</c:v>
                </c:pt>
                <c:pt idx="5">
                  <c:v>558.78260869565213</c:v>
                </c:pt>
                <c:pt idx="6">
                  <c:v>781</c:v>
                </c:pt>
                <c:pt idx="7">
                  <c:v>1101</c:v>
                </c:pt>
                <c:pt idx="8">
                  <c:v>1384</c:v>
                </c:pt>
                <c:pt idx="9">
                  <c:v>3496.8339694656488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D-4680-9C05-C17CE3618D2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Hoja2!$C$98:$C$107</c:f>
              <c:strCache>
                <c:ptCount val="10"/>
                <c:pt idx="0">
                  <c:v>Podcasts</c:v>
                </c:pt>
                <c:pt idx="1">
                  <c:v>Blog</c:v>
                </c:pt>
                <c:pt idx="2">
                  <c:v>Otros SM</c:v>
                </c:pt>
                <c:pt idx="3">
                  <c:v>Web</c:v>
                </c:pt>
                <c:pt idx="4">
                  <c:v>X</c:v>
                </c:pt>
                <c:pt idx="5">
                  <c:v>Tiktok</c:v>
                </c:pt>
                <c:pt idx="6">
                  <c:v>Videos</c:v>
                </c:pt>
                <c:pt idx="7">
                  <c:v>Facebook</c:v>
                </c:pt>
                <c:pt idx="8">
                  <c:v>Instagram</c:v>
                </c:pt>
                <c:pt idx="9">
                  <c:v>Noticias</c:v>
                </c:pt>
              </c:strCache>
            </c:strRef>
          </c:cat>
          <c:val>
            <c:numRef>
              <c:f>Hoja2!$E$98:$E$107</c:f>
              <c:numCache>
                <c:formatCode>0</c:formatCode>
                <c:ptCount val="10"/>
                <c:pt idx="0">
                  <c:v>0</c:v>
                </c:pt>
                <c:pt idx="1">
                  <c:v>74.5</c:v>
                </c:pt>
                <c:pt idx="2">
                  <c:v>110.5</c:v>
                </c:pt>
                <c:pt idx="3">
                  <c:v>0</c:v>
                </c:pt>
                <c:pt idx="4">
                  <c:v>151.60897435897436</c:v>
                </c:pt>
                <c:pt idx="5">
                  <c:v>53.217391304347828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696.16603053435119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D-4680-9C05-C17CE3618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232335"/>
        <c:axId val="113233775"/>
      </c:barChart>
      <c:catAx>
        <c:axId val="113232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233775"/>
        <c:crosses val="autoZero"/>
        <c:auto val="1"/>
        <c:lblAlgn val="ctr"/>
        <c:lblOffset val="100"/>
        <c:noMultiLvlLbl val="0"/>
      </c:catAx>
      <c:valAx>
        <c:axId val="113233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232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7302537182852143"/>
          <c:y val="0.30076443569553807"/>
          <c:w val="0.8269746281714786"/>
          <c:h val="0.6153546952464275"/>
        </c:manualLayout>
      </c:layout>
      <c:lineChart>
        <c:grouping val="stacked"/>
        <c:varyColors val="0"/>
        <c:ser>
          <c:idx val="1"/>
          <c:order val="0"/>
          <c:tx>
            <c:strRef>
              <c:f>Hoja4!$B$1</c:f>
              <c:strCache>
                <c:ptCount val="1"/>
                <c:pt idx="0">
                  <c:v>Menciones SM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Hoja4!$A$2:$A$15</c:f>
              <c:numCache>
                <c:formatCode>General</c:formatCode>
                <c:ptCount val="14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</c:numCache>
            </c:numRef>
          </c:cat>
          <c:val>
            <c:numRef>
              <c:f>Hoja4!$B$2:$B$15</c:f>
              <c:numCache>
                <c:formatCode>0</c:formatCode>
                <c:ptCount val="14"/>
                <c:pt idx="0">
                  <c:v>98912</c:v>
                </c:pt>
                <c:pt idx="1">
                  <c:v>249100</c:v>
                </c:pt>
                <c:pt idx="2">
                  <c:v>91064</c:v>
                </c:pt>
                <c:pt idx="3">
                  <c:v>101535</c:v>
                </c:pt>
                <c:pt idx="4">
                  <c:v>1337836</c:v>
                </c:pt>
                <c:pt idx="5">
                  <c:v>2708943</c:v>
                </c:pt>
                <c:pt idx="6">
                  <c:v>737992</c:v>
                </c:pt>
                <c:pt idx="7">
                  <c:v>449879</c:v>
                </c:pt>
                <c:pt idx="8">
                  <c:v>63313</c:v>
                </c:pt>
                <c:pt idx="9">
                  <c:v>48737</c:v>
                </c:pt>
                <c:pt idx="10">
                  <c:v>28214</c:v>
                </c:pt>
                <c:pt idx="11">
                  <c:v>111258</c:v>
                </c:pt>
                <c:pt idx="12">
                  <c:v>14672</c:v>
                </c:pt>
                <c:pt idx="13">
                  <c:v>3936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7-4470-9B1C-E9E827FE68D1}"/>
            </c:ext>
          </c:extLst>
        </c:ser>
        <c:ser>
          <c:idx val="2"/>
          <c:order val="1"/>
          <c:tx>
            <c:strRef>
              <c:f>Hoja4!$C$1</c:f>
              <c:strCache>
                <c:ptCount val="1"/>
                <c:pt idx="0">
                  <c:v>Menciones Mzt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Hoja4!$A$2:$A$15</c:f>
              <c:numCache>
                <c:formatCode>General</c:formatCode>
                <c:ptCount val="14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</c:numCache>
            </c:numRef>
          </c:cat>
          <c:val>
            <c:numRef>
              <c:f>Hoja4!$C$2:$C$15</c:f>
              <c:numCache>
                <c:formatCode>0</c:formatCode>
                <c:ptCount val="14"/>
                <c:pt idx="0">
                  <c:v>5695217</c:v>
                </c:pt>
                <c:pt idx="1">
                  <c:v>6041769</c:v>
                </c:pt>
                <c:pt idx="2">
                  <c:v>53661859</c:v>
                </c:pt>
                <c:pt idx="3">
                  <c:v>52443075</c:v>
                </c:pt>
                <c:pt idx="4">
                  <c:v>5692980</c:v>
                </c:pt>
                <c:pt idx="5">
                  <c:v>7795761</c:v>
                </c:pt>
                <c:pt idx="6">
                  <c:v>3907963</c:v>
                </c:pt>
                <c:pt idx="7">
                  <c:v>3253596</c:v>
                </c:pt>
                <c:pt idx="8">
                  <c:v>5303898</c:v>
                </c:pt>
                <c:pt idx="9">
                  <c:v>3944552</c:v>
                </c:pt>
                <c:pt idx="10">
                  <c:v>7626659</c:v>
                </c:pt>
                <c:pt idx="11">
                  <c:v>2166149</c:v>
                </c:pt>
                <c:pt idx="12">
                  <c:v>2801167</c:v>
                </c:pt>
                <c:pt idx="13">
                  <c:v>2098695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77-4470-9B1C-E9E827FE6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5088095"/>
        <c:axId val="1915086655"/>
      </c:lineChart>
      <c:catAx>
        <c:axId val="1915088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15086655"/>
        <c:crosses val="autoZero"/>
        <c:auto val="1"/>
        <c:lblAlgn val="ctr"/>
        <c:lblOffset val="100"/>
        <c:noMultiLvlLbl val="0"/>
      </c:catAx>
      <c:valAx>
        <c:axId val="1915086655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15088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Hoja4!$B$37</c:f>
              <c:strCache>
                <c:ptCount val="1"/>
                <c:pt idx="0">
                  <c:v>Positivos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Hoja4!$A$38:$A$51</c:f>
              <c:numCache>
                <c:formatCode>General</c:formatCode>
                <c:ptCount val="14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</c:numCache>
            </c:numRef>
          </c:cat>
          <c:val>
            <c:numRef>
              <c:f>Hoja4!$B$38:$B$51</c:f>
              <c:numCache>
                <c:formatCode>0</c:formatCode>
                <c:ptCount val="14"/>
                <c:pt idx="0">
                  <c:v>8</c:v>
                </c:pt>
                <c:pt idx="1">
                  <c:v>17</c:v>
                </c:pt>
                <c:pt idx="2">
                  <c:v>19</c:v>
                </c:pt>
                <c:pt idx="3">
                  <c:v>20</c:v>
                </c:pt>
                <c:pt idx="4">
                  <c:v>46</c:v>
                </c:pt>
                <c:pt idx="5">
                  <c:v>65</c:v>
                </c:pt>
                <c:pt idx="6">
                  <c:v>38</c:v>
                </c:pt>
                <c:pt idx="7">
                  <c:v>42</c:v>
                </c:pt>
                <c:pt idx="8">
                  <c:v>9</c:v>
                </c:pt>
                <c:pt idx="9">
                  <c:v>11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A-4C3E-8A5F-8ABED5B15DCE}"/>
            </c:ext>
          </c:extLst>
        </c:ser>
        <c:ser>
          <c:idx val="2"/>
          <c:order val="1"/>
          <c:tx>
            <c:strRef>
              <c:f>Hoja4!$C$37</c:f>
              <c:strCache>
                <c:ptCount val="1"/>
                <c:pt idx="0">
                  <c:v>Negativos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Hoja4!$A$38:$A$51</c:f>
              <c:numCache>
                <c:formatCode>General</c:formatCode>
                <c:ptCount val="14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</c:numCache>
            </c:numRef>
          </c:cat>
          <c:val>
            <c:numRef>
              <c:f>Hoja4!$C$38:$C$51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5A-4C3E-8A5F-8ABED5B15DCE}"/>
            </c:ext>
          </c:extLst>
        </c:ser>
        <c:ser>
          <c:idx val="3"/>
          <c:order val="2"/>
          <c:tx>
            <c:strRef>
              <c:f>Hoja4!$D$37</c:f>
              <c:strCache>
                <c:ptCount val="1"/>
                <c:pt idx="0">
                  <c:v>Neutrales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Hoja4!$A$38:$A$51</c:f>
              <c:numCache>
                <c:formatCode>General</c:formatCode>
                <c:ptCount val="14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</c:numCache>
            </c:numRef>
          </c:cat>
          <c:val>
            <c:numRef>
              <c:f>Hoja4!$D$38:$D$51</c:f>
              <c:numCache>
                <c:formatCode>0</c:formatCode>
                <c:ptCount val="14"/>
                <c:pt idx="0">
                  <c:v>28</c:v>
                </c:pt>
                <c:pt idx="1">
                  <c:v>30</c:v>
                </c:pt>
                <c:pt idx="2">
                  <c:v>34</c:v>
                </c:pt>
                <c:pt idx="3">
                  <c:v>45</c:v>
                </c:pt>
                <c:pt idx="4">
                  <c:v>71</c:v>
                </c:pt>
                <c:pt idx="5">
                  <c:v>83</c:v>
                </c:pt>
                <c:pt idx="6">
                  <c:v>48</c:v>
                </c:pt>
                <c:pt idx="7">
                  <c:v>43</c:v>
                </c:pt>
                <c:pt idx="8">
                  <c:v>21</c:v>
                </c:pt>
                <c:pt idx="9">
                  <c:v>8</c:v>
                </c:pt>
                <c:pt idx="10">
                  <c:v>12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5A-4C3E-8A5F-8ABED5B15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3383727"/>
        <c:axId val="1963379887"/>
      </c:lineChart>
      <c:catAx>
        <c:axId val="1963383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63379887"/>
        <c:crosses val="autoZero"/>
        <c:auto val="1"/>
        <c:lblAlgn val="ctr"/>
        <c:lblOffset val="100"/>
        <c:noMultiLvlLbl val="0"/>
      </c:catAx>
      <c:valAx>
        <c:axId val="1963379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63383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Hoja4!$O$37</c:f>
              <c:strCache>
                <c:ptCount val="1"/>
                <c:pt idx="0">
                  <c:v>P 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Hoja4!$N$38:$N$51</c:f>
              <c:numCache>
                <c:formatCode>General</c:formatCode>
                <c:ptCount val="14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</c:numCache>
            </c:numRef>
          </c:cat>
          <c:val>
            <c:numRef>
              <c:f>Hoja4!$O$38:$O$51</c:f>
              <c:numCache>
                <c:formatCode>0</c:formatCode>
                <c:ptCount val="14"/>
                <c:pt idx="0">
                  <c:v>36</c:v>
                </c:pt>
                <c:pt idx="1">
                  <c:v>47</c:v>
                </c:pt>
                <c:pt idx="2">
                  <c:v>53</c:v>
                </c:pt>
                <c:pt idx="3">
                  <c:v>65</c:v>
                </c:pt>
                <c:pt idx="4">
                  <c:v>114.04166666666667</c:v>
                </c:pt>
                <c:pt idx="5">
                  <c:v>148</c:v>
                </c:pt>
                <c:pt idx="6">
                  <c:v>80.418604651162795</c:v>
                </c:pt>
                <c:pt idx="7">
                  <c:v>84</c:v>
                </c:pt>
                <c:pt idx="8">
                  <c:v>30</c:v>
                </c:pt>
                <c:pt idx="9">
                  <c:v>19</c:v>
                </c:pt>
                <c:pt idx="10">
                  <c:v>17</c:v>
                </c:pt>
                <c:pt idx="11">
                  <c:v>12</c:v>
                </c:pt>
                <c:pt idx="12">
                  <c:v>11</c:v>
                </c:pt>
                <c:pt idx="1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2-4A8E-9C1A-C3C713F79118}"/>
            </c:ext>
          </c:extLst>
        </c:ser>
        <c:ser>
          <c:idx val="2"/>
          <c:order val="1"/>
          <c:tx>
            <c:strRef>
              <c:f>Hoja4!$P$37</c:f>
              <c:strCache>
                <c:ptCount val="1"/>
                <c:pt idx="0">
                  <c:v>NE 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Hoja4!$N$38:$N$51</c:f>
              <c:numCache>
                <c:formatCode>General</c:formatCode>
                <c:ptCount val="14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</c:numCache>
            </c:numRef>
          </c:cat>
          <c:val>
            <c:numRef>
              <c:f>Hoja4!$P$38:$P$51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4.958333333333333</c:v>
                </c:pt>
                <c:pt idx="5">
                  <c:v>0</c:v>
                </c:pt>
                <c:pt idx="6">
                  <c:v>10.581395348837209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32-4A8E-9C1A-C3C713F79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9574063"/>
        <c:axId val="1919570703"/>
      </c:lineChart>
      <c:catAx>
        <c:axId val="191957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19570703"/>
        <c:crosses val="autoZero"/>
        <c:auto val="1"/>
        <c:lblAlgn val="ctr"/>
        <c:lblOffset val="100"/>
        <c:noMultiLvlLbl val="0"/>
      </c:catAx>
      <c:valAx>
        <c:axId val="1919570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19574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Hoja4!$A$54:$A$62</c:f>
              <c:strCache>
                <c:ptCount val="9"/>
                <c:pt idx="0">
                  <c:v>Otros SM</c:v>
                </c:pt>
                <c:pt idx="1">
                  <c:v>BLOG</c:v>
                </c:pt>
                <c:pt idx="2">
                  <c:v>WEB</c:v>
                </c:pt>
                <c:pt idx="3">
                  <c:v>FACEBOOK</c:v>
                </c:pt>
                <c:pt idx="4">
                  <c:v>X</c:v>
                </c:pt>
                <c:pt idx="5">
                  <c:v>INSTAGRAM</c:v>
                </c:pt>
                <c:pt idx="6">
                  <c:v>VIDEOS</c:v>
                </c:pt>
                <c:pt idx="7">
                  <c:v>TIKTOK</c:v>
                </c:pt>
                <c:pt idx="8">
                  <c:v>NOTICIAS</c:v>
                </c:pt>
              </c:strCache>
            </c:strRef>
          </c:cat>
          <c:val>
            <c:numRef>
              <c:f>Hoja4!$B$54:$B$62</c:f>
              <c:numCache>
                <c:formatCode>0</c:formatCode>
                <c:ptCount val="9"/>
                <c:pt idx="0">
                  <c:v>2</c:v>
                </c:pt>
                <c:pt idx="1">
                  <c:v>2</c:v>
                </c:pt>
                <c:pt idx="2">
                  <c:v>14</c:v>
                </c:pt>
                <c:pt idx="3">
                  <c:v>70</c:v>
                </c:pt>
                <c:pt idx="4">
                  <c:v>77</c:v>
                </c:pt>
                <c:pt idx="5">
                  <c:v>83</c:v>
                </c:pt>
                <c:pt idx="6">
                  <c:v>117</c:v>
                </c:pt>
                <c:pt idx="7">
                  <c:v>149</c:v>
                </c:pt>
                <c:pt idx="8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A-44E9-ADCA-BDA54D44F16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Hoja4!$A$54:$A$62</c:f>
              <c:strCache>
                <c:ptCount val="9"/>
                <c:pt idx="0">
                  <c:v>Otros SM</c:v>
                </c:pt>
                <c:pt idx="1">
                  <c:v>BLOG</c:v>
                </c:pt>
                <c:pt idx="2">
                  <c:v>WEB</c:v>
                </c:pt>
                <c:pt idx="3">
                  <c:v>FACEBOOK</c:v>
                </c:pt>
                <c:pt idx="4">
                  <c:v>X</c:v>
                </c:pt>
                <c:pt idx="5">
                  <c:v>INSTAGRAM</c:v>
                </c:pt>
                <c:pt idx="6">
                  <c:v>VIDEOS</c:v>
                </c:pt>
                <c:pt idx="7">
                  <c:v>TIKTOK</c:v>
                </c:pt>
                <c:pt idx="8">
                  <c:v>NOTICIAS</c:v>
                </c:pt>
              </c:strCache>
            </c:strRef>
          </c:cat>
          <c:val>
            <c:numRef>
              <c:f>Hoja4!$C$54:$C$62</c:f>
              <c:numCache>
                <c:formatCode>General</c:formatCode>
                <c:ptCount val="9"/>
                <c:pt idx="0" formatCode="0">
                  <c:v>0</c:v>
                </c:pt>
                <c:pt idx="1">
                  <c:v>1</c:v>
                </c:pt>
                <c:pt idx="2" formatCode="0">
                  <c:v>3</c:v>
                </c:pt>
                <c:pt idx="3" formatCode="0">
                  <c:v>0</c:v>
                </c:pt>
                <c:pt idx="4" formatCode="0">
                  <c:v>2</c:v>
                </c:pt>
                <c:pt idx="5" formatCode="0">
                  <c:v>0</c:v>
                </c:pt>
                <c:pt idx="6" formatCode="0">
                  <c:v>2</c:v>
                </c:pt>
                <c:pt idx="7" formatCode="0">
                  <c:v>10</c:v>
                </c:pt>
                <c:pt idx="8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EA-44E9-ADCA-BDA54D44F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3927440"/>
        <c:axId val="1013929360"/>
      </c:barChart>
      <c:catAx>
        <c:axId val="1013927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13929360"/>
        <c:crosses val="autoZero"/>
        <c:auto val="1"/>
        <c:lblAlgn val="ctr"/>
        <c:lblOffset val="100"/>
        <c:noMultiLvlLbl val="0"/>
      </c:catAx>
      <c:valAx>
        <c:axId val="1013929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13927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cke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Hoja2!$B$3:$B$16</c:f>
              <c:numCache>
                <c:formatCode>General</c:formatCode>
                <c:ptCount val="14"/>
                <c:pt idx="0">
                  <c:v>24</c:v>
                </c:pt>
                <c:pt idx="1">
                  <c:v>28</c:v>
                </c:pt>
                <c:pt idx="2">
                  <c:v>31</c:v>
                </c:pt>
                <c:pt idx="3">
                  <c:v>39</c:v>
                </c:pt>
                <c:pt idx="4">
                  <c:v>31</c:v>
                </c:pt>
                <c:pt idx="5">
                  <c:v>19</c:v>
                </c:pt>
                <c:pt idx="6">
                  <c:v>24</c:v>
                </c:pt>
                <c:pt idx="7">
                  <c:v>50</c:v>
                </c:pt>
                <c:pt idx="8">
                  <c:v>14</c:v>
                </c:pt>
                <c:pt idx="9">
                  <c:v>8</c:v>
                </c:pt>
                <c:pt idx="10">
                  <c:v>7</c:v>
                </c:pt>
                <c:pt idx="11">
                  <c:v>12</c:v>
                </c:pt>
                <c:pt idx="12">
                  <c:v>7</c:v>
                </c:pt>
                <c:pt idx="1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D1D-4B4F-B57E-5EC24A78A6EB}"/>
            </c:ext>
          </c:extLst>
        </c:ser>
        <c:ser>
          <c:idx val="2"/>
          <c:order val="1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Hoja2!$C$3:$C$16</c:f>
              <c:numCache>
                <c:formatCode>General</c:formatCode>
                <c:ptCount val="14"/>
                <c:pt idx="0">
                  <c:v>107</c:v>
                </c:pt>
                <c:pt idx="1">
                  <c:v>133</c:v>
                </c:pt>
                <c:pt idx="2">
                  <c:v>132</c:v>
                </c:pt>
                <c:pt idx="3">
                  <c:v>154</c:v>
                </c:pt>
                <c:pt idx="4">
                  <c:v>172</c:v>
                </c:pt>
                <c:pt idx="5">
                  <c:v>199</c:v>
                </c:pt>
                <c:pt idx="6">
                  <c:v>168</c:v>
                </c:pt>
                <c:pt idx="7">
                  <c:v>204</c:v>
                </c:pt>
                <c:pt idx="8">
                  <c:v>127</c:v>
                </c:pt>
                <c:pt idx="9">
                  <c:v>128</c:v>
                </c:pt>
                <c:pt idx="10">
                  <c:v>113</c:v>
                </c:pt>
                <c:pt idx="11">
                  <c:v>166</c:v>
                </c:pt>
                <c:pt idx="12">
                  <c:v>120</c:v>
                </c:pt>
                <c:pt idx="13">
                  <c:v>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D1D-4B4F-B57E-5EC24A78A6EB}"/>
            </c:ext>
          </c:extLst>
        </c:ser>
        <c:ser>
          <c:idx val="0"/>
          <c:order val="2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Hoja2!$D$3:$D$16</c:f>
              <c:numCache>
                <c:formatCode>General</c:formatCode>
                <c:ptCount val="14"/>
                <c:pt idx="0">
                  <c:v>641</c:v>
                </c:pt>
                <c:pt idx="1">
                  <c:v>489</c:v>
                </c:pt>
                <c:pt idx="2">
                  <c:v>606</c:v>
                </c:pt>
                <c:pt idx="3">
                  <c:v>670</c:v>
                </c:pt>
                <c:pt idx="4">
                  <c:v>573</c:v>
                </c:pt>
                <c:pt idx="5">
                  <c:v>432</c:v>
                </c:pt>
                <c:pt idx="6">
                  <c:v>399</c:v>
                </c:pt>
                <c:pt idx="7">
                  <c:v>539</c:v>
                </c:pt>
                <c:pt idx="8">
                  <c:v>510</c:v>
                </c:pt>
                <c:pt idx="9">
                  <c:v>436</c:v>
                </c:pt>
                <c:pt idx="10">
                  <c:v>390</c:v>
                </c:pt>
                <c:pt idx="11">
                  <c:v>441</c:v>
                </c:pt>
                <c:pt idx="12">
                  <c:v>360</c:v>
                </c:pt>
                <c:pt idx="13">
                  <c:v>340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FD1D-4B4F-B57E-5EC24A78A6EB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FD1D-4B4F-B57E-5EC24A78A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3968463"/>
        <c:axId val="1363966063"/>
      </c:lineChart>
      <c:catAx>
        <c:axId val="1363968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63966063"/>
        <c:crosses val="autoZero"/>
        <c:auto val="1"/>
        <c:lblAlgn val="ctr"/>
        <c:lblOffset val="100"/>
        <c:noMultiLvlLbl val="0"/>
      </c:catAx>
      <c:valAx>
        <c:axId val="1363966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63968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cke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Hoja2!$B$38:$B$51</c:f>
              <c:numCache>
                <c:formatCode>0</c:formatCode>
                <c:ptCount val="14"/>
                <c:pt idx="0">
                  <c:v>106.68900000000001</c:v>
                </c:pt>
                <c:pt idx="1">
                  <c:v>91.081000000000003</c:v>
                </c:pt>
                <c:pt idx="2">
                  <c:v>109.17400000000001</c:v>
                </c:pt>
                <c:pt idx="3">
                  <c:v>125.43</c:v>
                </c:pt>
                <c:pt idx="4">
                  <c:v>104.917</c:v>
                </c:pt>
                <c:pt idx="5">
                  <c:v>74.728000000000009</c:v>
                </c:pt>
                <c:pt idx="6">
                  <c:v>75.471000000000004</c:v>
                </c:pt>
                <c:pt idx="7">
                  <c:v>119.53100000000001</c:v>
                </c:pt>
                <c:pt idx="8">
                  <c:v>79.790000000000006</c:v>
                </c:pt>
                <c:pt idx="9">
                  <c:v>64.244</c:v>
                </c:pt>
                <c:pt idx="10">
                  <c:v>57.31</c:v>
                </c:pt>
                <c:pt idx="11">
                  <c:v>68.88900000000001</c:v>
                </c:pt>
                <c:pt idx="12">
                  <c:v>53.44</c:v>
                </c:pt>
                <c:pt idx="13">
                  <c:v>48.86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FC0-48F3-A058-5F6B08BAFB63}"/>
            </c:ext>
          </c:extLst>
        </c:ser>
        <c:ser>
          <c:idx val="2"/>
          <c:order val="1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Hoja2!$C$38:$C$51</c:f>
              <c:numCache>
                <c:formatCode>0</c:formatCode>
                <c:ptCount val="14"/>
                <c:pt idx="0">
                  <c:v>665.31100000000004</c:v>
                </c:pt>
                <c:pt idx="1">
                  <c:v>558.91899999999998</c:v>
                </c:pt>
                <c:pt idx="2">
                  <c:v>659.82600000000002</c:v>
                </c:pt>
                <c:pt idx="3">
                  <c:v>737.57</c:v>
                </c:pt>
                <c:pt idx="4">
                  <c:v>671.08299999999997</c:v>
                </c:pt>
                <c:pt idx="5">
                  <c:v>575.27199999999993</c:v>
                </c:pt>
                <c:pt idx="6">
                  <c:v>515.529</c:v>
                </c:pt>
                <c:pt idx="7">
                  <c:v>673.46900000000005</c:v>
                </c:pt>
                <c:pt idx="8">
                  <c:v>571.21</c:v>
                </c:pt>
                <c:pt idx="9">
                  <c:v>507.75599999999997</c:v>
                </c:pt>
                <c:pt idx="10">
                  <c:v>452.69</c:v>
                </c:pt>
                <c:pt idx="11">
                  <c:v>550.11099999999999</c:v>
                </c:pt>
                <c:pt idx="12">
                  <c:v>433.56</c:v>
                </c:pt>
                <c:pt idx="13">
                  <c:v>392.14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FC0-48F3-A058-5F6B08BAFB63}"/>
            </c:ext>
          </c:extLst>
        </c:ser>
        <c:ser>
          <c:idx val="0"/>
          <c:order val="2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DFC0-48F3-A058-5F6B08BAF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8687"/>
        <c:axId val="3703407"/>
      </c:lineChart>
      <c:catAx>
        <c:axId val="3708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3407"/>
        <c:crosses val="autoZero"/>
        <c:auto val="1"/>
        <c:lblAlgn val="ctr"/>
        <c:lblOffset val="100"/>
        <c:noMultiLvlLbl val="0"/>
      </c:catAx>
      <c:valAx>
        <c:axId val="3703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8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Hoja2!$A$56:$A$63</c:f>
              <c:strCache>
                <c:ptCount val="8"/>
                <c:pt idx="0">
                  <c:v>Conflictos con extranjeros</c:v>
                </c:pt>
                <c:pt idx="1">
                  <c:v>Turismo en Mazatlán</c:v>
                </c:pt>
                <c:pt idx="2">
                  <c:v>Eventos en Mazatlán</c:v>
                </c:pt>
                <c:pt idx="3">
                  <c:v>Seguridad en Sinaloa</c:v>
                </c:pt>
                <c:pt idx="4">
                  <c:v>Fútbol mexicano</c:v>
                </c:pt>
                <c:pt idx="5">
                  <c:v>Política en Sinaloa</c:v>
                </c:pt>
                <c:pt idx="6">
                  <c:v>Enlaces de sitios web</c:v>
                </c:pt>
                <c:pt idx="7">
                  <c:v>Accidentes de tránsito</c:v>
                </c:pt>
              </c:strCache>
            </c:strRef>
          </c:cat>
          <c:val>
            <c:numRef>
              <c:f>Hoja2!$D$56:$D$63</c:f>
              <c:numCache>
                <c:formatCode>0</c:formatCode>
                <c:ptCount val="8"/>
                <c:pt idx="0">
                  <c:v>139.19999999999999</c:v>
                </c:pt>
                <c:pt idx="1">
                  <c:v>1756.0975609756097</c:v>
                </c:pt>
                <c:pt idx="2">
                  <c:v>220</c:v>
                </c:pt>
                <c:pt idx="3">
                  <c:v>150</c:v>
                </c:pt>
                <c:pt idx="4">
                  <c:v>196</c:v>
                </c:pt>
                <c:pt idx="5">
                  <c:v>300.74999999999994</c:v>
                </c:pt>
                <c:pt idx="6">
                  <c:v>100.95238095238096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7-494A-969D-86C5C6C637D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Hoja2!$A$56:$A$63</c:f>
              <c:strCache>
                <c:ptCount val="8"/>
                <c:pt idx="0">
                  <c:v>Conflictos con extranjeros</c:v>
                </c:pt>
                <c:pt idx="1">
                  <c:v>Turismo en Mazatlán</c:v>
                </c:pt>
                <c:pt idx="2">
                  <c:v>Eventos en Mazatlán</c:v>
                </c:pt>
                <c:pt idx="3">
                  <c:v>Seguridad en Sinaloa</c:v>
                </c:pt>
                <c:pt idx="4">
                  <c:v>Fútbol mexicano</c:v>
                </c:pt>
                <c:pt idx="5">
                  <c:v>Política en Sinaloa</c:v>
                </c:pt>
                <c:pt idx="6">
                  <c:v>Enlaces de sitios web</c:v>
                </c:pt>
                <c:pt idx="7">
                  <c:v>Accidentes de tránsito</c:v>
                </c:pt>
              </c:strCache>
            </c:strRef>
          </c:cat>
          <c:val>
            <c:numRef>
              <c:f>Hoja2!$E$56:$E$63</c:f>
              <c:numCache>
                <c:formatCode>0</c:formatCode>
                <c:ptCount val="8"/>
                <c:pt idx="0">
                  <c:v>382.8</c:v>
                </c:pt>
                <c:pt idx="1">
                  <c:v>43.902439024390247</c:v>
                </c:pt>
                <c:pt idx="2">
                  <c:v>0</c:v>
                </c:pt>
                <c:pt idx="3">
                  <c:v>150</c:v>
                </c:pt>
                <c:pt idx="4">
                  <c:v>56.000000000000007</c:v>
                </c:pt>
                <c:pt idx="5">
                  <c:v>100.25</c:v>
                </c:pt>
                <c:pt idx="6">
                  <c:v>5.0476190476190474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E7-494A-969D-86C5C6C63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13148335"/>
        <c:axId val="113141135"/>
      </c:barChart>
      <c:catAx>
        <c:axId val="113148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141135"/>
        <c:crosses val="autoZero"/>
        <c:auto val="1"/>
        <c:lblAlgn val="ctr"/>
        <c:lblOffset val="100"/>
        <c:noMultiLvlLbl val="0"/>
      </c:catAx>
      <c:valAx>
        <c:axId val="113141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148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Hoja2!$D$97</c:f>
              <c:strCache>
                <c:ptCount val="1"/>
                <c:pt idx="0">
                  <c:v>Negativas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Hoja2!$C$98:$C$107</c:f>
              <c:strCache>
                <c:ptCount val="10"/>
                <c:pt idx="0">
                  <c:v>Podcasts</c:v>
                </c:pt>
                <c:pt idx="1">
                  <c:v>Blog</c:v>
                </c:pt>
                <c:pt idx="2">
                  <c:v>Otros SM</c:v>
                </c:pt>
                <c:pt idx="3">
                  <c:v>Web</c:v>
                </c:pt>
                <c:pt idx="4">
                  <c:v>X</c:v>
                </c:pt>
                <c:pt idx="5">
                  <c:v>Tiktok</c:v>
                </c:pt>
                <c:pt idx="6">
                  <c:v>Videos</c:v>
                </c:pt>
                <c:pt idx="7">
                  <c:v>Facebook</c:v>
                </c:pt>
                <c:pt idx="8">
                  <c:v>Instagram</c:v>
                </c:pt>
                <c:pt idx="9">
                  <c:v>Noticias</c:v>
                </c:pt>
              </c:strCache>
            </c:strRef>
          </c:cat>
          <c:val>
            <c:numRef>
              <c:f>Hoja2!$D$98:$D$107</c:f>
              <c:numCache>
                <c:formatCode>0</c:formatCode>
                <c:ptCount val="10"/>
                <c:pt idx="0">
                  <c:v>0</c:v>
                </c:pt>
                <c:pt idx="1">
                  <c:v>74.5</c:v>
                </c:pt>
                <c:pt idx="2">
                  <c:v>110.5</c:v>
                </c:pt>
                <c:pt idx="3">
                  <c:v>350</c:v>
                </c:pt>
                <c:pt idx="4">
                  <c:v>201.39102564102564</c:v>
                </c:pt>
                <c:pt idx="5">
                  <c:v>558.78260869565213</c:v>
                </c:pt>
                <c:pt idx="6">
                  <c:v>781</c:v>
                </c:pt>
                <c:pt idx="7">
                  <c:v>1101</c:v>
                </c:pt>
                <c:pt idx="8">
                  <c:v>1384</c:v>
                </c:pt>
                <c:pt idx="9">
                  <c:v>3496.8339694656488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3-406B-8232-DFF3A78D02B3}"/>
            </c:ext>
          </c:extLst>
        </c:ser>
        <c:ser>
          <c:idx val="1"/>
          <c:order val="1"/>
          <c:tx>
            <c:strRef>
              <c:f>Hoja2!$E$97</c:f>
              <c:strCache>
                <c:ptCount val="1"/>
                <c:pt idx="0">
                  <c:v>Positivas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Hoja2!$C$98:$C$107</c:f>
              <c:strCache>
                <c:ptCount val="10"/>
                <c:pt idx="0">
                  <c:v>Podcasts</c:v>
                </c:pt>
                <c:pt idx="1">
                  <c:v>Blog</c:v>
                </c:pt>
                <c:pt idx="2">
                  <c:v>Otros SM</c:v>
                </c:pt>
                <c:pt idx="3">
                  <c:v>Web</c:v>
                </c:pt>
                <c:pt idx="4">
                  <c:v>X</c:v>
                </c:pt>
                <c:pt idx="5">
                  <c:v>Tiktok</c:v>
                </c:pt>
                <c:pt idx="6">
                  <c:v>Videos</c:v>
                </c:pt>
                <c:pt idx="7">
                  <c:v>Facebook</c:v>
                </c:pt>
                <c:pt idx="8">
                  <c:v>Instagram</c:v>
                </c:pt>
                <c:pt idx="9">
                  <c:v>Noticias</c:v>
                </c:pt>
              </c:strCache>
            </c:strRef>
          </c:cat>
          <c:val>
            <c:numRef>
              <c:f>Hoja2!$E$98:$E$107</c:f>
              <c:numCache>
                <c:formatCode>0</c:formatCode>
                <c:ptCount val="10"/>
                <c:pt idx="0">
                  <c:v>0</c:v>
                </c:pt>
                <c:pt idx="1">
                  <c:v>74.5</c:v>
                </c:pt>
                <c:pt idx="2">
                  <c:v>110.5</c:v>
                </c:pt>
                <c:pt idx="3">
                  <c:v>0</c:v>
                </c:pt>
                <c:pt idx="4">
                  <c:v>151.60897435897436</c:v>
                </c:pt>
                <c:pt idx="5">
                  <c:v>53.217391304347828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696.16603053435119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3-406B-8232-DFF3A78D02B3}"/>
            </c:ext>
          </c:extLst>
        </c:ser>
        <c:ser>
          <c:idx val="2"/>
          <c:order val="2"/>
          <c:tx>
            <c:strRef>
              <c:f>Hoja2!$F$97</c:f>
              <c:strCache>
                <c:ptCount val="1"/>
                <c:pt idx="0">
                  <c:v>Columna1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Hoja2!$C$98:$C$107</c:f>
              <c:strCache>
                <c:ptCount val="10"/>
                <c:pt idx="0">
                  <c:v>Podcasts</c:v>
                </c:pt>
                <c:pt idx="1">
                  <c:v>Blog</c:v>
                </c:pt>
                <c:pt idx="2">
                  <c:v>Otros SM</c:v>
                </c:pt>
                <c:pt idx="3">
                  <c:v>Web</c:v>
                </c:pt>
                <c:pt idx="4">
                  <c:v>X</c:v>
                </c:pt>
                <c:pt idx="5">
                  <c:v>Tiktok</c:v>
                </c:pt>
                <c:pt idx="6">
                  <c:v>Videos</c:v>
                </c:pt>
                <c:pt idx="7">
                  <c:v>Facebook</c:v>
                </c:pt>
                <c:pt idx="8">
                  <c:v>Instagram</c:v>
                </c:pt>
                <c:pt idx="9">
                  <c:v>Noticias</c:v>
                </c:pt>
              </c:strCache>
            </c:strRef>
          </c:cat>
          <c:val>
            <c:numRef>
              <c:f>Hoja2!$F$98:$F$107</c:f>
              <c:numCache>
                <c:formatCode>0</c:formatCode>
                <c:ptCount val="10"/>
                <c:pt idx="0">
                  <c:v>0</c:v>
                </c:pt>
                <c:pt idx="1">
                  <c:v>149</c:v>
                </c:pt>
                <c:pt idx="2">
                  <c:v>221</c:v>
                </c:pt>
                <c:pt idx="3">
                  <c:v>350</c:v>
                </c:pt>
                <c:pt idx="4">
                  <c:v>353</c:v>
                </c:pt>
                <c:pt idx="5">
                  <c:v>612</c:v>
                </c:pt>
                <c:pt idx="6">
                  <c:v>781</c:v>
                </c:pt>
                <c:pt idx="7">
                  <c:v>1101</c:v>
                </c:pt>
                <c:pt idx="8">
                  <c:v>1384</c:v>
                </c:pt>
                <c:pt idx="9">
                  <c:v>4193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B3-406B-8232-DFF3A78D0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171855"/>
        <c:axId val="113183375"/>
      </c:barChart>
      <c:catAx>
        <c:axId val="11317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183375"/>
        <c:crosses val="autoZero"/>
        <c:auto val="1"/>
        <c:lblAlgn val="ctr"/>
        <c:lblOffset val="100"/>
        <c:noMultiLvlLbl val="0"/>
      </c:catAx>
      <c:valAx>
        <c:axId val="113183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171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155575</xdr:rowOff>
    </xdr:from>
    <xdr:to>
      <xdr:col>12</xdr:col>
      <xdr:colOff>111125</xdr:colOff>
      <xdr:row>15</xdr:row>
      <xdr:rowOff>136525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C6A720B-37FF-26AD-A481-CFCD262E4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498475</xdr:colOff>
      <xdr:row>16</xdr:row>
      <xdr:rowOff>142875</xdr:rowOff>
    </xdr:from>
    <xdr:to>
      <xdr:col>7</xdr:col>
      <xdr:colOff>498475</xdr:colOff>
      <xdr:row>31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E553F41-4991-2581-99C8-395AB9222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587375</xdr:colOff>
      <xdr:row>19</xdr:row>
      <xdr:rowOff>3175</xdr:rowOff>
    </xdr:from>
    <xdr:to>
      <xdr:col>17</xdr:col>
      <xdr:colOff>587375</xdr:colOff>
      <xdr:row>33</xdr:row>
      <xdr:rowOff>168275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811BAF5-5AB6-C113-EBBE-7867B4B0B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734580</xdr:colOff>
      <xdr:row>34</xdr:row>
      <xdr:rowOff>170007</xdr:rowOff>
    </xdr:from>
    <xdr:to>
      <xdr:col>9</xdr:col>
      <xdr:colOff>734580</xdr:colOff>
      <xdr:row>49</xdr:row>
      <xdr:rowOff>150957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028C17C-E372-017E-AEA1-F72BED868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161637</xdr:colOff>
      <xdr:row>45</xdr:row>
      <xdr:rowOff>13855</xdr:rowOff>
    </xdr:from>
    <xdr:to>
      <xdr:col>8</xdr:col>
      <xdr:colOff>138546</xdr:colOff>
      <xdr:row>59</xdr:row>
      <xdr:rowOff>170873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7D5EEDB-2DC9-9893-5BD5-8055F0294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746124</xdr:colOff>
      <xdr:row>0</xdr:row>
      <xdr:rowOff>0</xdr:rowOff>
    </xdr:from>
    <xdr:to>
      <xdr:col>13</xdr:col>
      <xdr:colOff>746124</xdr:colOff>
      <xdr:row>15</xdr:row>
      <xdr:rowOff>94342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AA27D4-E5E5-28CC-832A-ABB891C85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576037</xdr:colOff>
      <xdr:row>20</xdr:row>
      <xdr:rowOff>16328</xdr:rowOff>
    </xdr:from>
    <xdr:to>
      <xdr:col>14</xdr:col>
      <xdr:colOff>439966</xdr:colOff>
      <xdr:row>35</xdr:row>
      <xdr:rowOff>38099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EBA34CD-EC03-A368-CD55-CBBF59DA0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585107</xdr:colOff>
      <xdr:row>56</xdr:row>
      <xdr:rowOff>397329</xdr:rowOff>
    </xdr:from>
    <xdr:to>
      <xdr:col>15</xdr:col>
      <xdr:colOff>240393</xdr:colOff>
      <xdr:row>61</xdr:row>
      <xdr:rowOff>328386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AF74652-9DA4-7F1C-E923-A9E43C2E0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1147536</xdr:colOff>
      <xdr:row>88</xdr:row>
      <xdr:rowOff>97971</xdr:rowOff>
    </xdr:from>
    <xdr:to>
      <xdr:col>12</xdr:col>
      <xdr:colOff>594179</xdr:colOff>
      <xdr:row>103</xdr:row>
      <xdr:rowOff>119743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28C63AF-C18B-7B47-9FC0-57F9D7903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648607</xdr:colOff>
      <xdr:row>116</xdr:row>
      <xdr:rowOff>97971</xdr:rowOff>
    </xdr:from>
    <xdr:to>
      <xdr:col>11</xdr:col>
      <xdr:colOff>95250</xdr:colOff>
      <xdr:row>129</xdr:row>
      <xdr:rowOff>74385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85DA12B-1241-E56C-88C3-2395321E2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594179</xdr:colOff>
      <xdr:row>96</xdr:row>
      <xdr:rowOff>16329</xdr:rowOff>
    </xdr:from>
    <xdr:to>
      <xdr:col>14</xdr:col>
      <xdr:colOff>458108</xdr:colOff>
      <xdr:row>111</xdr:row>
      <xdr:rowOff>38100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86A7C25-9217-4195-C372-890B9E709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F196A4-05A8-4F76-ADFA-4E65F7C903BF}" name="Tabla1" displayName="Tabla1" ref="A53:D62" totalsRowShown="0">
  <autoFilter ref="A53:D62" xr:uid="{61F196A4-05A8-4F76-ADFA-4E65F7C903BF}"/>
  <sortState xmlns:xlrd2="http://schemas.microsoft.com/office/spreadsheetml/2017/richdata2" ref="A54:D62">
    <sortCondition ref="D53:D62"/>
  </sortState>
  <tableColumns count="4">
    <tableColumn id="1" xr3:uid="{99E77A9D-BC21-44D2-9C1C-8B7A4FF37C12}" name="Columna1"/>
    <tableColumn id="2" xr3:uid="{31B089E5-9B07-48E1-A604-B69472113C45}" name="Positivos " dataDxfId="2"/>
    <tableColumn id="3" xr3:uid="{6F13EEDB-255E-4D7B-A6CC-02F1E34689CC}" name="Negativos" dataDxfId="1"/>
    <tableColumn id="4" xr3:uid="{8DEA1FEB-009E-44BA-A1C4-F7692F769A91}" name="Total" dataDxfId="0">
      <calculatedColumnFormula>B54+C54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9E2800-DA0C-4B4E-B029-1C7C07CCEB90}" name="Tabla2" displayName="Tabla2" ref="C97:F107" totalsRowShown="0">
  <autoFilter ref="C97:F107" xr:uid="{179E2800-DA0C-4B4E-B029-1C7C07CCEB90}"/>
  <sortState xmlns:xlrd2="http://schemas.microsoft.com/office/spreadsheetml/2017/richdata2" ref="C98:F107">
    <sortCondition ref="F97:F107"/>
  </sortState>
  <tableColumns count="4">
    <tableColumn id="1" xr3:uid="{91BFE9EF-31A2-401F-B9DD-B43E594FCB6D}" name="Red Social"/>
    <tableColumn id="2" xr3:uid="{7AA310EB-EB4E-46CF-8266-2BC7FCA3B367}" name="Negativas" dataDxfId="10"/>
    <tableColumn id="3" xr3:uid="{F32F3DD2-F365-4AF8-A8CA-C14AD77AF329}" name="Positivas" dataDxfId="9"/>
    <tableColumn id="4" xr3:uid="{CD077505-E0DE-4C6B-B2C8-786F5FB68461}" name="Columna1" dataDxfId="8">
      <calculatedColumnFormula>Tabla2[[#This Row],[Negativas]]+Tabla2[[#This Row],[Positivas]]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B0CEF7-C3F2-436F-B12F-73D6C03123CE}" name="Tabla3" displayName="Tabla3" ref="A113:D121" totalsRowShown="0" tableBorderDxfId="7">
  <autoFilter ref="A113:D121" xr:uid="{0BB0CEF7-C3F2-436F-B12F-73D6C03123CE}"/>
  <sortState xmlns:xlrd2="http://schemas.microsoft.com/office/spreadsheetml/2017/richdata2" ref="A114:D121">
    <sortCondition ref="D113:D121"/>
  </sortState>
  <tableColumns count="4">
    <tableColumn id="1" xr3:uid="{65C01833-77EB-4F64-AB8E-F4975C8B6667}" name="Nombre del Tema" dataDxfId="6"/>
    <tableColumn id="2" xr3:uid="{EC3F64B5-7F5E-4206-B4A6-70588E130C59}" name="Mneciones positivas" dataDxfId="5"/>
    <tableColumn id="3" xr3:uid="{B9217A25-5D77-4B18-880F-01D83E30A06B}" name="Mnesiones negativas" dataDxfId="4"/>
    <tableColumn id="4" xr3:uid="{4CA4A0AF-0714-415E-80CC-61760EB6EA0C}" name="Menciones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1CCE-0E99-4FD0-BAE6-4063AB2B5116}">
  <dimension ref="B3:E14"/>
  <sheetViews>
    <sheetView zoomScale="70" zoomScaleNormal="70" workbookViewId="0">
      <selection activeCell="B13" sqref="B13:C13"/>
    </sheetView>
  </sheetViews>
  <sheetFormatPr baseColWidth="10" defaultRowHeight="14.5" x14ac:dyDescent="0.35"/>
  <cols>
    <col min="2" max="2" width="38.90625" customWidth="1"/>
  </cols>
  <sheetData>
    <row r="3" spans="2:5" ht="36" x14ac:dyDescent="0.4">
      <c r="B3" s="1"/>
      <c r="C3" s="2" t="s">
        <v>0</v>
      </c>
    </row>
    <row r="4" spans="2:5" ht="18" x14ac:dyDescent="0.4">
      <c r="B4" s="3" t="s">
        <v>1</v>
      </c>
      <c r="C4" s="4">
        <v>9144</v>
      </c>
    </row>
    <row r="5" spans="2:5" ht="18" x14ac:dyDescent="0.4">
      <c r="B5" s="3" t="s">
        <v>2</v>
      </c>
      <c r="C5" s="4">
        <v>2019</v>
      </c>
      <c r="E5">
        <f>C5/C4</f>
        <v>0.22080052493438321</v>
      </c>
    </row>
    <row r="6" spans="2:5" ht="72" x14ac:dyDescent="0.4">
      <c r="B6" s="3" t="s">
        <v>3</v>
      </c>
      <c r="C6" s="2">
        <v>299</v>
      </c>
      <c r="E6" s="5">
        <f>C6/C4</f>
        <v>3.2699037620297459E-2</v>
      </c>
    </row>
    <row r="7" spans="2:5" ht="18" x14ac:dyDescent="0.4">
      <c r="B7" s="3" t="s">
        <v>4</v>
      </c>
      <c r="C7" s="4">
        <v>6826</v>
      </c>
      <c r="E7" s="6">
        <f>C7/C4</f>
        <v>0.74650043744531935</v>
      </c>
    </row>
    <row r="10" spans="2:5" x14ac:dyDescent="0.35">
      <c r="B10" s="7" t="s">
        <v>5</v>
      </c>
      <c r="C10" s="7" t="s">
        <v>6</v>
      </c>
    </row>
    <row r="11" spans="2:5" x14ac:dyDescent="0.35">
      <c r="B11" s="8" t="s">
        <v>7</v>
      </c>
      <c r="C11" s="9">
        <v>7963</v>
      </c>
    </row>
    <row r="12" spans="2:5" x14ac:dyDescent="0.35">
      <c r="B12" s="8" t="s">
        <v>8</v>
      </c>
      <c r="C12" s="9">
        <v>1181</v>
      </c>
    </row>
    <row r="13" spans="2:5" x14ac:dyDescent="0.35">
      <c r="B13" s="8"/>
      <c r="C13" s="8"/>
    </row>
    <row r="14" spans="2:5" x14ac:dyDescent="0.35">
      <c r="B14" s="8" t="s">
        <v>10</v>
      </c>
      <c r="C14" s="10">
        <v>9144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FC60-0C13-49B5-A074-AB618CF53EAE}">
  <dimension ref="A1:J17"/>
  <sheetViews>
    <sheetView zoomScale="70" zoomScaleNormal="70" workbookViewId="0">
      <selection activeCell="I3" sqref="I3"/>
    </sheetView>
  </sheetViews>
  <sheetFormatPr baseColWidth="10" defaultRowHeight="14.5" x14ac:dyDescent="0.35"/>
  <sheetData>
    <row r="1" spans="1:10" ht="75" customHeight="1" x14ac:dyDescent="0.5">
      <c r="A1" s="7" t="s">
        <v>62</v>
      </c>
      <c r="B1" s="7" t="s">
        <v>63</v>
      </c>
      <c r="C1" s="7" t="s">
        <v>64</v>
      </c>
      <c r="D1" s="7" t="s">
        <v>65</v>
      </c>
      <c r="G1" s="29" t="s">
        <v>96</v>
      </c>
      <c r="H1" s="30"/>
      <c r="I1" s="30"/>
      <c r="J1" s="31"/>
    </row>
    <row r="2" spans="1:10" ht="36" x14ac:dyDescent="0.4">
      <c r="A2" s="8" t="s">
        <v>66</v>
      </c>
      <c r="B2" s="8">
        <v>740</v>
      </c>
      <c r="C2" s="25">
        <v>6.12</v>
      </c>
      <c r="D2" s="8">
        <v>104</v>
      </c>
      <c r="G2" s="3" t="s">
        <v>62</v>
      </c>
      <c r="H2" s="2" t="s">
        <v>93</v>
      </c>
      <c r="I2" s="2" t="s">
        <v>0</v>
      </c>
      <c r="J2" s="2" t="s">
        <v>64</v>
      </c>
    </row>
    <row r="3" spans="1:10" ht="54" x14ac:dyDescent="0.4">
      <c r="A3" s="8" t="s">
        <v>67</v>
      </c>
      <c r="B3" s="8">
        <v>511</v>
      </c>
      <c r="C3" s="25">
        <v>7.66</v>
      </c>
      <c r="D3" s="8">
        <v>59</v>
      </c>
      <c r="G3" s="3" t="s">
        <v>66</v>
      </c>
      <c r="H3" s="26">
        <v>104</v>
      </c>
      <c r="I3" s="26">
        <v>740</v>
      </c>
      <c r="J3" s="27">
        <v>6.12</v>
      </c>
    </row>
    <row r="4" spans="1:10" ht="90" x14ac:dyDescent="0.4">
      <c r="A4" s="8" t="s">
        <v>68</v>
      </c>
      <c r="B4" s="8">
        <v>229</v>
      </c>
      <c r="C4" s="25">
        <v>4.09</v>
      </c>
      <c r="D4" s="8">
        <v>45</v>
      </c>
      <c r="G4" s="3" t="s">
        <v>67</v>
      </c>
      <c r="H4" s="26">
        <v>59</v>
      </c>
      <c r="I4" s="26">
        <v>511</v>
      </c>
      <c r="J4" s="27">
        <v>7.66</v>
      </c>
    </row>
    <row r="5" spans="1:10" ht="108" x14ac:dyDescent="0.4">
      <c r="A5" s="8" t="s">
        <v>2</v>
      </c>
      <c r="B5" s="8">
        <v>292</v>
      </c>
      <c r="C5" s="25">
        <v>8.73</v>
      </c>
      <c r="D5" s="8">
        <v>30</v>
      </c>
      <c r="G5" s="3" t="s">
        <v>68</v>
      </c>
      <c r="H5" s="26">
        <v>45</v>
      </c>
      <c r="I5" s="26">
        <v>229</v>
      </c>
      <c r="J5" s="27">
        <v>4.09</v>
      </c>
    </row>
    <row r="6" spans="1:10" ht="72" x14ac:dyDescent="0.4">
      <c r="A6" s="8" t="s">
        <v>69</v>
      </c>
      <c r="B6" s="8">
        <v>8</v>
      </c>
      <c r="C6" s="25">
        <v>0</v>
      </c>
      <c r="D6" s="8">
        <v>0</v>
      </c>
      <c r="G6" s="3" t="s">
        <v>2</v>
      </c>
      <c r="H6" s="26">
        <v>30</v>
      </c>
      <c r="I6" s="26">
        <v>292</v>
      </c>
      <c r="J6" s="27">
        <v>8.73</v>
      </c>
    </row>
    <row r="7" spans="1:10" ht="72" x14ac:dyDescent="0.4">
      <c r="A7" s="8" t="s">
        <v>70</v>
      </c>
      <c r="B7" s="8" t="s">
        <v>71</v>
      </c>
      <c r="C7" s="25">
        <v>25.4</v>
      </c>
      <c r="D7" s="8" t="s">
        <v>72</v>
      </c>
      <c r="G7" s="3" t="s">
        <v>69</v>
      </c>
      <c r="H7" s="28">
        <v>0</v>
      </c>
      <c r="I7" s="28">
        <v>8</v>
      </c>
      <c r="J7" s="27">
        <v>0</v>
      </c>
    </row>
    <row r="8" spans="1:10" ht="90" x14ac:dyDescent="0.4">
      <c r="A8" s="8" t="s">
        <v>73</v>
      </c>
      <c r="B8" s="8" t="s">
        <v>74</v>
      </c>
      <c r="C8" s="25">
        <v>7.59</v>
      </c>
      <c r="D8" s="8" t="s">
        <v>75</v>
      </c>
      <c r="G8" s="3" t="s">
        <v>70</v>
      </c>
      <c r="H8" s="28" t="s">
        <v>72</v>
      </c>
      <c r="I8" s="28" t="s">
        <v>71</v>
      </c>
      <c r="J8" s="27">
        <v>25.4</v>
      </c>
    </row>
    <row r="9" spans="1:10" ht="108" x14ac:dyDescent="0.4">
      <c r="A9" s="8" t="s">
        <v>76</v>
      </c>
      <c r="B9" s="8" t="s">
        <v>77</v>
      </c>
      <c r="C9" s="25">
        <v>21.97</v>
      </c>
      <c r="D9" s="8" t="s">
        <v>78</v>
      </c>
      <c r="G9" s="3" t="s">
        <v>73</v>
      </c>
      <c r="H9" s="28" t="s">
        <v>75</v>
      </c>
      <c r="I9" s="28" t="s">
        <v>74</v>
      </c>
      <c r="J9" s="27">
        <v>7.59</v>
      </c>
    </row>
    <row r="10" spans="1:10" ht="58" x14ac:dyDescent="0.4">
      <c r="A10" s="8" t="s">
        <v>79</v>
      </c>
      <c r="B10" s="8">
        <v>515</v>
      </c>
      <c r="C10" s="25">
        <v>7.58</v>
      </c>
      <c r="D10" s="8">
        <v>60</v>
      </c>
      <c r="G10" s="3" t="s">
        <v>76</v>
      </c>
      <c r="H10" s="28" t="s">
        <v>78</v>
      </c>
      <c r="I10" s="28" t="s">
        <v>77</v>
      </c>
      <c r="J10" s="27">
        <v>21.97</v>
      </c>
    </row>
    <row r="11" spans="1:10" ht="90" x14ac:dyDescent="0.4">
      <c r="A11" s="8" t="s">
        <v>80</v>
      </c>
      <c r="B11" s="8" t="s">
        <v>81</v>
      </c>
      <c r="C11" s="25">
        <v>1.6</v>
      </c>
      <c r="D11" s="8" t="s">
        <v>82</v>
      </c>
      <c r="G11" s="3" t="s">
        <v>79</v>
      </c>
      <c r="H11" s="26">
        <v>60</v>
      </c>
      <c r="I11" s="26">
        <v>515</v>
      </c>
      <c r="J11" s="27">
        <v>7.58</v>
      </c>
    </row>
    <row r="12" spans="1:10" ht="54" x14ac:dyDescent="0.4">
      <c r="A12" s="8" t="s">
        <v>83</v>
      </c>
      <c r="B12" s="8" t="s">
        <v>84</v>
      </c>
      <c r="C12" s="25">
        <v>107.9</v>
      </c>
      <c r="D12" s="8">
        <v>21</v>
      </c>
      <c r="G12" s="3" t="s">
        <v>80</v>
      </c>
      <c r="H12" s="28" t="s">
        <v>82</v>
      </c>
      <c r="I12" s="28" t="s">
        <v>81</v>
      </c>
      <c r="J12" s="27">
        <v>1.6</v>
      </c>
    </row>
    <row r="13" spans="1:10" ht="108" x14ac:dyDescent="0.4">
      <c r="A13" s="8" t="s">
        <v>85</v>
      </c>
      <c r="B13" s="8">
        <v>1947</v>
      </c>
      <c r="C13" s="25">
        <v>51.62</v>
      </c>
      <c r="D13" s="8">
        <v>375</v>
      </c>
      <c r="G13" s="3" t="s">
        <v>83</v>
      </c>
      <c r="H13" s="28">
        <v>21</v>
      </c>
      <c r="I13" s="28" t="s">
        <v>84</v>
      </c>
      <c r="J13" s="27">
        <v>107.9</v>
      </c>
    </row>
    <row r="14" spans="1:10" ht="108" x14ac:dyDescent="0.4">
      <c r="A14" s="8" t="s">
        <v>86</v>
      </c>
      <c r="B14" s="8" t="s">
        <v>87</v>
      </c>
      <c r="C14" s="25">
        <v>30.4</v>
      </c>
      <c r="D14" s="8">
        <v>434</v>
      </c>
      <c r="G14" s="3" t="s">
        <v>94</v>
      </c>
      <c r="H14" s="28">
        <v>375</v>
      </c>
      <c r="I14" s="28">
        <v>1947</v>
      </c>
      <c r="J14" s="27">
        <v>51.62</v>
      </c>
    </row>
    <row r="15" spans="1:10" ht="90" x14ac:dyDescent="0.4">
      <c r="A15" s="8" t="s">
        <v>88</v>
      </c>
      <c r="B15" s="8" t="s">
        <v>89</v>
      </c>
      <c r="C15" s="25">
        <v>88.91</v>
      </c>
      <c r="D15" s="8">
        <v>1974</v>
      </c>
      <c r="G15" s="3" t="s">
        <v>86</v>
      </c>
      <c r="H15" s="28">
        <v>434</v>
      </c>
      <c r="I15" s="28" t="s">
        <v>87</v>
      </c>
      <c r="J15" s="27">
        <v>30.4</v>
      </c>
    </row>
    <row r="16" spans="1:10" ht="126" x14ac:dyDescent="0.4">
      <c r="A16" s="8" t="s">
        <v>90</v>
      </c>
      <c r="B16" s="8" t="s">
        <v>91</v>
      </c>
      <c r="C16" s="25">
        <v>20.18</v>
      </c>
      <c r="D16" s="8" t="s">
        <v>92</v>
      </c>
      <c r="G16" s="3" t="s">
        <v>95</v>
      </c>
      <c r="H16" s="28">
        <v>1974</v>
      </c>
      <c r="I16" s="28" t="s">
        <v>89</v>
      </c>
      <c r="J16" s="27">
        <v>88.91</v>
      </c>
    </row>
    <row r="17" spans="7:10" ht="18" x14ac:dyDescent="0.4">
      <c r="G17" s="3" t="s">
        <v>90</v>
      </c>
      <c r="H17" s="28" t="s">
        <v>92</v>
      </c>
      <c r="I17" s="28" t="s">
        <v>91</v>
      </c>
      <c r="J17" s="27">
        <v>20.18</v>
      </c>
    </row>
  </sheetData>
  <mergeCells count="1">
    <mergeCell ref="G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79CC0-5101-42E6-AE17-A9696C0E3976}">
  <dimension ref="A1:R62"/>
  <sheetViews>
    <sheetView tabSelected="1" topLeftCell="A34" zoomScale="55" zoomScaleNormal="55" workbookViewId="0">
      <selection activeCell="A54" sqref="A54:C62"/>
    </sheetView>
  </sheetViews>
  <sheetFormatPr baseColWidth="10" defaultRowHeight="14.5" x14ac:dyDescent="0.35"/>
  <cols>
    <col min="1" max="1" width="11.36328125" customWidth="1"/>
    <col min="3" max="3" width="11.26953125" customWidth="1"/>
    <col min="18" max="18" width="11.08984375" bestFit="1" customWidth="1"/>
  </cols>
  <sheetData>
    <row r="1" spans="1:6" x14ac:dyDescent="0.35">
      <c r="A1" s="34" t="s">
        <v>11</v>
      </c>
      <c r="B1" s="34" t="s">
        <v>99</v>
      </c>
      <c r="C1" s="32" t="s">
        <v>98</v>
      </c>
      <c r="D1" t="s">
        <v>10</v>
      </c>
      <c r="E1" t="s">
        <v>100</v>
      </c>
      <c r="F1" t="s">
        <v>101</v>
      </c>
    </row>
    <row r="2" spans="1:6" x14ac:dyDescent="0.35">
      <c r="A2" s="34">
        <v>21</v>
      </c>
      <c r="B2" s="37">
        <v>98912</v>
      </c>
      <c r="C2" s="36">
        <v>5695217</v>
      </c>
      <c r="D2" s="33">
        <f>B2+C2</f>
        <v>5794129</v>
      </c>
      <c r="E2" s="35">
        <f>B2/D2</f>
        <v>1.707107315008002E-2</v>
      </c>
      <c r="F2" s="35">
        <f>C2/D2</f>
        <v>0.98292892684991995</v>
      </c>
    </row>
    <row r="3" spans="1:6" x14ac:dyDescent="0.35">
      <c r="A3" s="34">
        <v>22</v>
      </c>
      <c r="B3" s="37">
        <v>249100</v>
      </c>
      <c r="C3" s="36">
        <v>6041769</v>
      </c>
      <c r="D3" s="33">
        <f t="shared" ref="D3:D15" si="0">B3+C3</f>
        <v>6290869</v>
      </c>
      <c r="E3" s="35">
        <f t="shared" ref="E3:E15" si="1">B3/D3</f>
        <v>3.9597073154758113E-2</v>
      </c>
      <c r="F3" s="35">
        <f t="shared" ref="F3:F15" si="2">C3/D3</f>
        <v>0.96040292684524187</v>
      </c>
    </row>
    <row r="4" spans="1:6" x14ac:dyDescent="0.35">
      <c r="A4" s="34">
        <v>23</v>
      </c>
      <c r="B4" s="37">
        <v>91064</v>
      </c>
      <c r="C4" s="36">
        <v>53661859</v>
      </c>
      <c r="D4" s="33">
        <f t="shared" si="0"/>
        <v>53752923</v>
      </c>
      <c r="E4" s="35">
        <f t="shared" si="1"/>
        <v>1.6941218247796496E-3</v>
      </c>
      <c r="F4" s="35">
        <f t="shared" si="2"/>
        <v>0.99830587817522032</v>
      </c>
    </row>
    <row r="5" spans="1:6" x14ac:dyDescent="0.35">
      <c r="A5" s="34">
        <v>24</v>
      </c>
      <c r="B5" s="37">
        <v>101535</v>
      </c>
      <c r="C5" s="36">
        <v>52443075</v>
      </c>
      <c r="D5" s="33">
        <f t="shared" si="0"/>
        <v>52544610</v>
      </c>
      <c r="E5" s="35">
        <f t="shared" si="1"/>
        <v>1.9323580477617018E-3</v>
      </c>
      <c r="F5" s="35">
        <f t="shared" si="2"/>
        <v>0.99806764195223829</v>
      </c>
    </row>
    <row r="6" spans="1:6" x14ac:dyDescent="0.35">
      <c r="A6" s="34">
        <v>25</v>
      </c>
      <c r="B6" s="37">
        <v>1337836</v>
      </c>
      <c r="C6" s="36">
        <v>5692980</v>
      </c>
      <c r="D6" s="33">
        <f t="shared" si="0"/>
        <v>7030816</v>
      </c>
      <c r="E6" s="35">
        <f t="shared" si="1"/>
        <v>0.1902817539244378</v>
      </c>
      <c r="F6" s="35">
        <f t="shared" si="2"/>
        <v>0.8097182460755622</v>
      </c>
    </row>
    <row r="7" spans="1:6" x14ac:dyDescent="0.35">
      <c r="A7" s="34">
        <v>26</v>
      </c>
      <c r="B7" s="37">
        <v>2708943</v>
      </c>
      <c r="C7" s="36">
        <v>7795761</v>
      </c>
      <c r="D7" s="33">
        <f t="shared" si="0"/>
        <v>10504704</v>
      </c>
      <c r="E7" s="35">
        <f t="shared" si="1"/>
        <v>0.25787904161792657</v>
      </c>
      <c r="F7" s="35">
        <f t="shared" si="2"/>
        <v>0.74212095838207337</v>
      </c>
    </row>
    <row r="8" spans="1:6" x14ac:dyDescent="0.35">
      <c r="A8" s="34">
        <v>27</v>
      </c>
      <c r="B8" s="37">
        <v>737992</v>
      </c>
      <c r="C8" s="36">
        <v>3907963</v>
      </c>
      <c r="D8" s="33">
        <f t="shared" si="0"/>
        <v>4645955</v>
      </c>
      <c r="E8" s="35">
        <f t="shared" si="1"/>
        <v>0.15884613604737885</v>
      </c>
      <c r="F8" s="35">
        <f t="shared" si="2"/>
        <v>0.84115386395262115</v>
      </c>
    </row>
    <row r="9" spans="1:6" x14ac:dyDescent="0.35">
      <c r="A9" s="34">
        <v>28</v>
      </c>
      <c r="B9" s="37">
        <v>449879</v>
      </c>
      <c r="C9" s="36">
        <v>3253596</v>
      </c>
      <c r="D9" s="33">
        <f t="shared" si="0"/>
        <v>3703475</v>
      </c>
      <c r="E9" s="35">
        <f t="shared" si="1"/>
        <v>0.12147483107081862</v>
      </c>
      <c r="F9" s="35">
        <f t="shared" si="2"/>
        <v>0.87852516892918142</v>
      </c>
    </row>
    <row r="10" spans="1:6" x14ac:dyDescent="0.35">
      <c r="A10" s="34">
        <v>29</v>
      </c>
      <c r="B10" s="37">
        <v>63313</v>
      </c>
      <c r="C10" s="36">
        <v>5303898</v>
      </c>
      <c r="D10" s="33">
        <f t="shared" si="0"/>
        <v>5367211</v>
      </c>
      <c r="E10" s="35">
        <f t="shared" si="1"/>
        <v>1.1796256938659575E-2</v>
      </c>
      <c r="F10" s="35">
        <f t="shared" si="2"/>
        <v>0.9882037430613404</v>
      </c>
    </row>
    <row r="11" spans="1:6" x14ac:dyDescent="0.35">
      <c r="A11" s="34">
        <v>30</v>
      </c>
      <c r="B11" s="37">
        <v>48737</v>
      </c>
      <c r="C11" s="36">
        <v>3944552</v>
      </c>
      <c r="D11" s="33">
        <f t="shared" si="0"/>
        <v>3993289</v>
      </c>
      <c r="E11" s="35">
        <f t="shared" si="1"/>
        <v>1.2204726479851571E-2</v>
      </c>
      <c r="F11" s="35">
        <f t="shared" si="2"/>
        <v>0.9877952735201484</v>
      </c>
    </row>
    <row r="12" spans="1:6" x14ac:dyDescent="0.35">
      <c r="A12" s="34">
        <v>1</v>
      </c>
      <c r="B12" s="37">
        <v>28214</v>
      </c>
      <c r="C12" s="36">
        <v>7626659</v>
      </c>
      <c r="D12" s="33">
        <f t="shared" si="0"/>
        <v>7654873</v>
      </c>
      <c r="E12" s="35">
        <f t="shared" si="1"/>
        <v>3.6857567721894275E-3</v>
      </c>
      <c r="F12" s="35">
        <f t="shared" si="2"/>
        <v>0.99631424322781059</v>
      </c>
    </row>
    <row r="13" spans="1:6" x14ac:dyDescent="0.35">
      <c r="A13" s="34">
        <v>2</v>
      </c>
      <c r="B13" s="37">
        <v>111258</v>
      </c>
      <c r="C13" s="36">
        <v>2166149</v>
      </c>
      <c r="D13" s="33">
        <f t="shared" si="0"/>
        <v>2277407</v>
      </c>
      <c r="E13" s="35">
        <f t="shared" si="1"/>
        <v>4.8852927913192505E-2</v>
      </c>
      <c r="F13" s="35">
        <f t="shared" si="2"/>
        <v>0.95114707208680749</v>
      </c>
    </row>
    <row r="14" spans="1:6" x14ac:dyDescent="0.35">
      <c r="A14" s="34">
        <v>3</v>
      </c>
      <c r="B14" s="37">
        <v>14672</v>
      </c>
      <c r="C14" s="36">
        <v>2801167</v>
      </c>
      <c r="D14" s="33">
        <f t="shared" si="0"/>
        <v>2815839</v>
      </c>
      <c r="E14" s="35">
        <f t="shared" si="1"/>
        <v>5.2105251756226116E-3</v>
      </c>
      <c r="F14" s="35">
        <f t="shared" si="2"/>
        <v>0.99478947482437741</v>
      </c>
    </row>
    <row r="15" spans="1:6" x14ac:dyDescent="0.35">
      <c r="A15" s="34">
        <v>4</v>
      </c>
      <c r="B15" s="37">
        <v>3936</v>
      </c>
      <c r="C15" s="36">
        <v>2098695</v>
      </c>
      <c r="D15" s="33">
        <f t="shared" si="0"/>
        <v>2102631</v>
      </c>
      <c r="E15" s="35">
        <f t="shared" si="1"/>
        <v>1.8719404403340387E-3</v>
      </c>
      <c r="F15" s="35">
        <f t="shared" si="2"/>
        <v>0.99812805955966599</v>
      </c>
    </row>
    <row r="37" spans="1:18" x14ac:dyDescent="0.35">
      <c r="A37" s="40" t="s">
        <v>11</v>
      </c>
      <c r="B37" s="38" t="s">
        <v>44</v>
      </c>
      <c r="C37" s="38" t="s">
        <v>46</v>
      </c>
      <c r="D37" t="s">
        <v>102</v>
      </c>
      <c r="E37" s="40" t="s">
        <v>97</v>
      </c>
      <c r="H37" t="s">
        <v>103</v>
      </c>
      <c r="I37" t="s">
        <v>104</v>
      </c>
      <c r="K37" t="s">
        <v>105</v>
      </c>
      <c r="L37" t="s">
        <v>106</v>
      </c>
      <c r="N37" s="40" t="s">
        <v>11</v>
      </c>
      <c r="O37" t="s">
        <v>107</v>
      </c>
      <c r="P37" t="s">
        <v>108</v>
      </c>
    </row>
    <row r="38" spans="1:18" x14ac:dyDescent="0.35">
      <c r="A38" s="40">
        <v>21</v>
      </c>
      <c r="B38" s="39">
        <v>8</v>
      </c>
      <c r="C38" s="39">
        <v>0</v>
      </c>
      <c r="D38" s="33">
        <f>E38-B38-C38</f>
        <v>28</v>
      </c>
      <c r="E38" s="41">
        <v>36</v>
      </c>
      <c r="H38" s="42">
        <f>B38/(B38+C38)</f>
        <v>1</v>
      </c>
      <c r="I38" s="42">
        <f>C38/(C38+B38)</f>
        <v>0</v>
      </c>
      <c r="K38">
        <f>H38*D38</f>
        <v>28</v>
      </c>
      <c r="L38" s="40">
        <f>I38*D38</f>
        <v>0</v>
      </c>
      <c r="N38" s="40">
        <v>21</v>
      </c>
      <c r="O38" s="33">
        <f>K38+B38</f>
        <v>36</v>
      </c>
      <c r="P38" s="33">
        <f>L38+C38</f>
        <v>0</v>
      </c>
      <c r="R38" t="b">
        <f>O38+P38=E38</f>
        <v>1</v>
      </c>
    </row>
    <row r="39" spans="1:18" x14ac:dyDescent="0.35">
      <c r="A39" s="40">
        <v>22</v>
      </c>
      <c r="B39" s="39">
        <v>17</v>
      </c>
      <c r="C39" s="39">
        <v>0</v>
      </c>
      <c r="D39" s="41">
        <f t="shared" ref="D39:D51" si="3">E39-B39-C39</f>
        <v>30</v>
      </c>
      <c r="E39" s="41">
        <v>47</v>
      </c>
      <c r="H39" s="42">
        <f>B39/(B39+C39)</f>
        <v>1</v>
      </c>
      <c r="I39" s="42">
        <f t="shared" ref="I39:I51" si="4">C39/(C39+B39)</f>
        <v>0</v>
      </c>
      <c r="K39" s="40">
        <f>H39*D39</f>
        <v>30</v>
      </c>
      <c r="L39" s="40">
        <f>I39*D39</f>
        <v>0</v>
      </c>
      <c r="N39" s="40">
        <v>22</v>
      </c>
      <c r="O39" s="41">
        <f t="shared" ref="O39:O51" si="5">K39+B39</f>
        <v>47</v>
      </c>
      <c r="P39" s="41">
        <f t="shared" ref="P39:P51" si="6">L39+C39</f>
        <v>0</v>
      </c>
      <c r="R39" s="40" t="b">
        <f t="shared" ref="R39:R51" si="7">O39+P39=E39</f>
        <v>1</v>
      </c>
    </row>
    <row r="40" spans="1:18" x14ac:dyDescent="0.35">
      <c r="A40" s="40">
        <v>23</v>
      </c>
      <c r="B40" s="39">
        <v>19</v>
      </c>
      <c r="C40" s="39">
        <v>0</v>
      </c>
      <c r="D40" s="41">
        <f t="shared" si="3"/>
        <v>34</v>
      </c>
      <c r="E40" s="41">
        <v>53</v>
      </c>
      <c r="H40" s="42">
        <f t="shared" ref="H39:H51" si="8">B40/(B40+C40)</f>
        <v>1</v>
      </c>
      <c r="I40" s="42">
        <f t="shared" si="4"/>
        <v>0</v>
      </c>
      <c r="K40" s="40">
        <f t="shared" ref="K39:K51" si="9">H40*D40</f>
        <v>34</v>
      </c>
      <c r="L40" s="40">
        <f t="shared" ref="L39:L51" si="10">I40*D40</f>
        <v>0</v>
      </c>
      <c r="N40" s="40">
        <v>23</v>
      </c>
      <c r="O40" s="41">
        <f t="shared" si="5"/>
        <v>53</v>
      </c>
      <c r="P40" s="41">
        <f t="shared" si="6"/>
        <v>0</v>
      </c>
      <c r="R40" s="40" t="b">
        <f t="shared" si="7"/>
        <v>1</v>
      </c>
    </row>
    <row r="41" spans="1:18" x14ac:dyDescent="0.35">
      <c r="A41" s="40">
        <v>24</v>
      </c>
      <c r="B41" s="39">
        <v>20</v>
      </c>
      <c r="C41" s="39">
        <v>0</v>
      </c>
      <c r="D41" s="41">
        <f t="shared" si="3"/>
        <v>45</v>
      </c>
      <c r="E41" s="41">
        <v>65</v>
      </c>
      <c r="H41" s="42">
        <f t="shared" si="8"/>
        <v>1</v>
      </c>
      <c r="I41" s="42">
        <f t="shared" si="4"/>
        <v>0</v>
      </c>
      <c r="K41" s="40">
        <f t="shared" si="9"/>
        <v>45</v>
      </c>
      <c r="L41" s="40">
        <f t="shared" si="10"/>
        <v>0</v>
      </c>
      <c r="N41" s="40">
        <v>24</v>
      </c>
      <c r="O41" s="41">
        <f t="shared" si="5"/>
        <v>65</v>
      </c>
      <c r="P41" s="41">
        <f t="shared" si="6"/>
        <v>0</v>
      </c>
      <c r="R41" s="40" t="b">
        <f t="shared" si="7"/>
        <v>1</v>
      </c>
    </row>
    <row r="42" spans="1:18" x14ac:dyDescent="0.35">
      <c r="A42" s="40">
        <v>25</v>
      </c>
      <c r="B42" s="39">
        <v>46</v>
      </c>
      <c r="C42" s="39">
        <v>2</v>
      </c>
      <c r="D42" s="41">
        <f t="shared" si="3"/>
        <v>71</v>
      </c>
      <c r="E42" s="41">
        <v>119</v>
      </c>
      <c r="H42" s="42">
        <f t="shared" si="8"/>
        <v>0.95833333333333337</v>
      </c>
      <c r="I42" s="42">
        <f t="shared" si="4"/>
        <v>4.1666666666666664E-2</v>
      </c>
      <c r="K42" s="41">
        <f>H42*D42</f>
        <v>68.041666666666671</v>
      </c>
      <c r="L42" s="41">
        <f>I42*D42</f>
        <v>2.958333333333333</v>
      </c>
      <c r="N42" s="40">
        <v>25</v>
      </c>
      <c r="O42" s="41">
        <f>K42+B42</f>
        <v>114.04166666666667</v>
      </c>
      <c r="P42" s="41">
        <f t="shared" si="6"/>
        <v>4.958333333333333</v>
      </c>
      <c r="R42" s="40" t="b">
        <f>O42+P42=E42</f>
        <v>1</v>
      </c>
    </row>
    <row r="43" spans="1:18" x14ac:dyDescent="0.35">
      <c r="A43" s="40">
        <v>26</v>
      </c>
      <c r="B43" s="39">
        <v>65</v>
      </c>
      <c r="C43" s="39">
        <v>0</v>
      </c>
      <c r="D43" s="41">
        <f t="shared" si="3"/>
        <v>83</v>
      </c>
      <c r="E43" s="41">
        <v>148</v>
      </c>
      <c r="H43" s="42">
        <f t="shared" si="8"/>
        <v>1</v>
      </c>
      <c r="I43" s="42">
        <f t="shared" si="4"/>
        <v>0</v>
      </c>
      <c r="K43" s="41">
        <f t="shared" si="9"/>
        <v>83</v>
      </c>
      <c r="L43" s="41">
        <f t="shared" si="10"/>
        <v>0</v>
      </c>
      <c r="N43" s="40">
        <v>26</v>
      </c>
      <c r="O43" s="41">
        <f t="shared" si="5"/>
        <v>148</v>
      </c>
      <c r="P43" s="41">
        <f t="shared" si="6"/>
        <v>0</v>
      </c>
      <c r="R43" s="40" t="b">
        <f t="shared" si="7"/>
        <v>1</v>
      </c>
    </row>
    <row r="44" spans="1:18" x14ac:dyDescent="0.35">
      <c r="A44" s="40">
        <v>27</v>
      </c>
      <c r="B44" s="39">
        <v>38</v>
      </c>
      <c r="C44" s="39">
        <v>5</v>
      </c>
      <c r="D44" s="41">
        <f t="shared" si="3"/>
        <v>48</v>
      </c>
      <c r="E44" s="41">
        <v>91</v>
      </c>
      <c r="H44" s="42">
        <f t="shared" si="8"/>
        <v>0.88372093023255816</v>
      </c>
      <c r="I44" s="42">
        <f t="shared" si="4"/>
        <v>0.11627906976744186</v>
      </c>
      <c r="K44" s="41">
        <f t="shared" si="9"/>
        <v>42.418604651162795</v>
      </c>
      <c r="L44" s="41">
        <f t="shared" si="10"/>
        <v>5.5813953488372094</v>
      </c>
      <c r="N44" s="40">
        <v>27</v>
      </c>
      <c r="O44" s="41">
        <f t="shared" si="5"/>
        <v>80.418604651162795</v>
      </c>
      <c r="P44" s="41">
        <f t="shared" si="6"/>
        <v>10.581395348837209</v>
      </c>
      <c r="R44" s="40" t="b">
        <f t="shared" si="7"/>
        <v>1</v>
      </c>
    </row>
    <row r="45" spans="1:18" x14ac:dyDescent="0.35">
      <c r="A45" s="40">
        <v>28</v>
      </c>
      <c r="B45" s="39">
        <v>42</v>
      </c>
      <c r="C45" s="39">
        <v>1</v>
      </c>
      <c r="D45" s="41">
        <f t="shared" si="3"/>
        <v>43</v>
      </c>
      <c r="E45" s="41">
        <v>86</v>
      </c>
      <c r="H45" s="42">
        <f t="shared" si="8"/>
        <v>0.97674418604651159</v>
      </c>
      <c r="I45" s="42">
        <f t="shared" si="4"/>
        <v>2.3255813953488372E-2</v>
      </c>
      <c r="K45" s="41">
        <f t="shared" si="9"/>
        <v>42</v>
      </c>
      <c r="L45" s="41">
        <f t="shared" si="10"/>
        <v>1</v>
      </c>
      <c r="N45" s="40">
        <v>28</v>
      </c>
      <c r="O45" s="41">
        <f t="shared" si="5"/>
        <v>84</v>
      </c>
      <c r="P45" s="41">
        <f t="shared" si="6"/>
        <v>2</v>
      </c>
      <c r="R45" s="40" t="b">
        <f t="shared" si="7"/>
        <v>1</v>
      </c>
    </row>
    <row r="46" spans="1:18" x14ac:dyDescent="0.35">
      <c r="A46" s="40">
        <v>29</v>
      </c>
      <c r="B46" s="39">
        <v>9</v>
      </c>
      <c r="C46" s="39">
        <v>0</v>
      </c>
      <c r="D46" s="41">
        <f t="shared" si="3"/>
        <v>21</v>
      </c>
      <c r="E46" s="41">
        <v>30</v>
      </c>
      <c r="H46" s="42">
        <f t="shared" si="8"/>
        <v>1</v>
      </c>
      <c r="I46" s="42">
        <f t="shared" si="4"/>
        <v>0</v>
      </c>
      <c r="K46" s="40">
        <f t="shared" si="9"/>
        <v>21</v>
      </c>
      <c r="L46" s="40">
        <f t="shared" si="10"/>
        <v>0</v>
      </c>
      <c r="N46" s="40">
        <v>29</v>
      </c>
      <c r="O46" s="41">
        <f t="shared" si="5"/>
        <v>30</v>
      </c>
      <c r="P46" s="41">
        <f t="shared" si="6"/>
        <v>0</v>
      </c>
      <c r="R46" s="40" t="b">
        <f t="shared" si="7"/>
        <v>1</v>
      </c>
    </row>
    <row r="47" spans="1:18" x14ac:dyDescent="0.35">
      <c r="A47" s="40">
        <v>30</v>
      </c>
      <c r="B47" s="39">
        <v>11</v>
      </c>
      <c r="C47" s="39">
        <v>0</v>
      </c>
      <c r="D47" s="41">
        <f t="shared" si="3"/>
        <v>8</v>
      </c>
      <c r="E47" s="41">
        <v>19</v>
      </c>
      <c r="H47" s="42">
        <f t="shared" si="8"/>
        <v>1</v>
      </c>
      <c r="I47" s="42">
        <f t="shared" si="4"/>
        <v>0</v>
      </c>
      <c r="K47" s="40">
        <f t="shared" si="9"/>
        <v>8</v>
      </c>
      <c r="L47" s="40">
        <f t="shared" si="10"/>
        <v>0</v>
      </c>
      <c r="N47" s="40">
        <v>30</v>
      </c>
      <c r="O47" s="41">
        <f t="shared" si="5"/>
        <v>19</v>
      </c>
      <c r="P47" s="41">
        <f t="shared" si="6"/>
        <v>0</v>
      </c>
      <c r="R47" s="40" t="b">
        <f t="shared" si="7"/>
        <v>1</v>
      </c>
    </row>
    <row r="48" spans="1:18" x14ac:dyDescent="0.35">
      <c r="A48" s="40">
        <v>1</v>
      </c>
      <c r="B48" s="39">
        <v>5</v>
      </c>
      <c r="C48" s="39">
        <v>0</v>
      </c>
      <c r="D48" s="41">
        <f t="shared" si="3"/>
        <v>12</v>
      </c>
      <c r="E48" s="41">
        <v>17</v>
      </c>
      <c r="H48" s="42">
        <f t="shared" si="8"/>
        <v>1</v>
      </c>
      <c r="I48" s="42">
        <f t="shared" si="4"/>
        <v>0</v>
      </c>
      <c r="K48" s="40">
        <f t="shared" si="9"/>
        <v>12</v>
      </c>
      <c r="L48" s="40">
        <f t="shared" si="10"/>
        <v>0</v>
      </c>
      <c r="N48" s="40">
        <v>1</v>
      </c>
      <c r="O48" s="41">
        <f t="shared" si="5"/>
        <v>17</v>
      </c>
      <c r="P48" s="41">
        <f t="shared" si="6"/>
        <v>0</v>
      </c>
      <c r="R48" s="40" t="b">
        <f t="shared" si="7"/>
        <v>1</v>
      </c>
    </row>
    <row r="49" spans="1:18" x14ac:dyDescent="0.35">
      <c r="A49" s="40">
        <v>2</v>
      </c>
      <c r="B49" s="39">
        <v>5</v>
      </c>
      <c r="C49" s="39">
        <v>0</v>
      </c>
      <c r="D49" s="41">
        <f t="shared" si="3"/>
        <v>7</v>
      </c>
      <c r="E49" s="41">
        <v>12</v>
      </c>
      <c r="H49" s="42">
        <f t="shared" si="8"/>
        <v>1</v>
      </c>
      <c r="I49" s="42">
        <f t="shared" si="4"/>
        <v>0</v>
      </c>
      <c r="K49" s="40">
        <f t="shared" si="9"/>
        <v>7</v>
      </c>
      <c r="L49" s="40">
        <f t="shared" si="10"/>
        <v>0</v>
      </c>
      <c r="N49" s="40">
        <v>2</v>
      </c>
      <c r="O49" s="41">
        <f t="shared" si="5"/>
        <v>12</v>
      </c>
      <c r="P49" s="41">
        <f t="shared" si="6"/>
        <v>0</v>
      </c>
      <c r="R49" s="40" t="b">
        <f t="shared" si="7"/>
        <v>1</v>
      </c>
    </row>
    <row r="50" spans="1:18" x14ac:dyDescent="0.35">
      <c r="A50" s="40">
        <v>3</v>
      </c>
      <c r="B50" s="39">
        <v>5</v>
      </c>
      <c r="C50" s="39">
        <v>0</v>
      </c>
      <c r="D50" s="41">
        <f t="shared" si="3"/>
        <v>6</v>
      </c>
      <c r="E50" s="41">
        <v>11</v>
      </c>
      <c r="H50" s="42">
        <f t="shared" si="8"/>
        <v>1</v>
      </c>
      <c r="I50" s="42">
        <f t="shared" si="4"/>
        <v>0</v>
      </c>
      <c r="K50" s="40">
        <f t="shared" si="9"/>
        <v>6</v>
      </c>
      <c r="L50" s="40">
        <f t="shared" si="10"/>
        <v>0</v>
      </c>
      <c r="N50" s="40">
        <v>3</v>
      </c>
      <c r="O50" s="41">
        <f t="shared" si="5"/>
        <v>11</v>
      </c>
      <c r="P50" s="41">
        <f t="shared" si="6"/>
        <v>0</v>
      </c>
      <c r="R50" s="40" t="b">
        <f t="shared" si="7"/>
        <v>1</v>
      </c>
    </row>
    <row r="51" spans="1:18" x14ac:dyDescent="0.35">
      <c r="A51" s="40">
        <v>4</v>
      </c>
      <c r="B51" s="39">
        <v>2</v>
      </c>
      <c r="C51" s="39">
        <v>0</v>
      </c>
      <c r="D51" s="41">
        <f t="shared" si="3"/>
        <v>4</v>
      </c>
      <c r="E51" s="41">
        <v>6</v>
      </c>
      <c r="H51" s="42">
        <f t="shared" si="8"/>
        <v>1</v>
      </c>
      <c r="I51" s="42">
        <f t="shared" si="4"/>
        <v>0</v>
      </c>
      <c r="K51" s="40">
        <f t="shared" si="9"/>
        <v>4</v>
      </c>
      <c r="L51" s="40">
        <f t="shared" si="10"/>
        <v>0</v>
      </c>
      <c r="N51" s="40">
        <v>4</v>
      </c>
      <c r="O51" s="41">
        <f t="shared" si="5"/>
        <v>6</v>
      </c>
      <c r="P51" s="41">
        <f t="shared" si="6"/>
        <v>0</v>
      </c>
      <c r="R51" s="40" t="b">
        <f t="shared" si="7"/>
        <v>1</v>
      </c>
    </row>
    <row r="53" spans="1:18" x14ac:dyDescent="0.35">
      <c r="A53" t="s">
        <v>61</v>
      </c>
      <c r="B53" t="s">
        <v>116</v>
      </c>
      <c r="C53" t="s">
        <v>46</v>
      </c>
      <c r="D53" t="s">
        <v>10</v>
      </c>
    </row>
    <row r="54" spans="1:18" x14ac:dyDescent="0.35">
      <c r="A54" t="s">
        <v>58</v>
      </c>
      <c r="B54" s="41">
        <v>2</v>
      </c>
      <c r="C54" s="33">
        <v>0</v>
      </c>
      <c r="D54" s="33">
        <f>B54+C54</f>
        <v>2</v>
      </c>
      <c r="P54" s="33">
        <f>SUM(P38:P51)</f>
        <v>17.539728682170541</v>
      </c>
    </row>
    <row r="55" spans="1:18" x14ac:dyDescent="0.35">
      <c r="A55" t="s">
        <v>109</v>
      </c>
      <c r="B55" s="41">
        <v>2</v>
      </c>
      <c r="C55">
        <v>1</v>
      </c>
      <c r="D55" s="41">
        <f>B55+C55</f>
        <v>3</v>
      </c>
      <c r="F55" s="33"/>
    </row>
    <row r="56" spans="1:18" x14ac:dyDescent="0.35">
      <c r="A56" t="s">
        <v>110</v>
      </c>
      <c r="B56" s="41">
        <v>14</v>
      </c>
      <c r="C56" s="33">
        <v>3</v>
      </c>
      <c r="D56" s="41">
        <f>B56+C56</f>
        <v>17</v>
      </c>
    </row>
    <row r="57" spans="1:18" x14ac:dyDescent="0.35">
      <c r="A57" t="s">
        <v>112</v>
      </c>
      <c r="B57" s="41">
        <v>70</v>
      </c>
      <c r="C57" s="41">
        <v>0</v>
      </c>
      <c r="D57" s="41">
        <f>B57+C57</f>
        <v>70</v>
      </c>
      <c r="F57" s="33"/>
      <c r="Q57" s="42">
        <f>SUM(O38:O51)/SUM(O38:P51)</f>
        <v>0.97629766394301276</v>
      </c>
    </row>
    <row r="58" spans="1:18" x14ac:dyDescent="0.35">
      <c r="A58" t="s">
        <v>51</v>
      </c>
      <c r="B58" s="41">
        <v>77</v>
      </c>
      <c r="C58" s="41">
        <v>2</v>
      </c>
      <c r="D58" s="41">
        <f>B58+C58</f>
        <v>79</v>
      </c>
    </row>
    <row r="59" spans="1:18" x14ac:dyDescent="0.35">
      <c r="A59" t="s">
        <v>113</v>
      </c>
      <c r="B59" s="41">
        <v>83</v>
      </c>
      <c r="C59" s="41">
        <v>0</v>
      </c>
      <c r="D59" s="41">
        <f>B59+C59</f>
        <v>83</v>
      </c>
    </row>
    <row r="60" spans="1:18" x14ac:dyDescent="0.35">
      <c r="A60" t="s">
        <v>114</v>
      </c>
      <c r="B60" s="41">
        <v>117</v>
      </c>
      <c r="C60" s="41">
        <v>2</v>
      </c>
      <c r="D60" s="41">
        <f>B60+C60</f>
        <v>119</v>
      </c>
    </row>
    <row r="61" spans="1:18" x14ac:dyDescent="0.35">
      <c r="A61" t="s">
        <v>115</v>
      </c>
      <c r="B61" s="41">
        <v>149</v>
      </c>
      <c r="C61" s="41">
        <v>10</v>
      </c>
      <c r="D61" s="41">
        <f>B61+C61</f>
        <v>159</v>
      </c>
    </row>
    <row r="62" spans="1:18" x14ac:dyDescent="0.35">
      <c r="A62" t="s">
        <v>111</v>
      </c>
      <c r="B62" s="41">
        <v>208</v>
      </c>
      <c r="C62" s="41">
        <v>0</v>
      </c>
      <c r="D62" s="41">
        <f>B62+C62</f>
        <v>208</v>
      </c>
      <c r="F62" s="33"/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0380D-F407-4390-A706-CA222D86F082}">
  <dimension ref="A2:AB121"/>
  <sheetViews>
    <sheetView zoomScale="70" zoomScaleNormal="70" workbookViewId="0">
      <selection activeCell="Q121" sqref="Q121"/>
    </sheetView>
  </sheetViews>
  <sheetFormatPr baseColWidth="10" defaultRowHeight="14.5" x14ac:dyDescent="0.35"/>
  <cols>
    <col min="1" max="1" width="17" customWidth="1"/>
    <col min="2" max="2" width="19.1796875" customWidth="1"/>
    <col min="3" max="3" width="19.7265625" customWidth="1"/>
    <col min="4" max="4" width="11.54296875" customWidth="1"/>
    <col min="5" max="5" width="11.36328125" bestFit="1" customWidth="1"/>
    <col min="7" max="7" width="18.81640625" bestFit="1" customWidth="1"/>
    <col min="14" max="14" width="12.90625" bestFit="1" customWidth="1"/>
    <col min="28" max="28" width="11.54296875" bestFit="1" customWidth="1"/>
  </cols>
  <sheetData>
    <row r="2" spans="1:19" x14ac:dyDescent="0.35">
      <c r="A2" t="s">
        <v>11</v>
      </c>
      <c r="B2" t="s">
        <v>8</v>
      </c>
      <c r="C2" t="s">
        <v>7</v>
      </c>
      <c r="D2" t="s">
        <v>9</v>
      </c>
      <c r="E2" t="s">
        <v>49</v>
      </c>
    </row>
    <row r="3" spans="1:19" x14ac:dyDescent="0.35">
      <c r="A3">
        <v>21</v>
      </c>
      <c r="B3">
        <v>24</v>
      </c>
      <c r="C3">
        <v>107</v>
      </c>
      <c r="D3">
        <f>E3-C3-B3</f>
        <v>641</v>
      </c>
      <c r="E3">
        <v>772</v>
      </c>
    </row>
    <row r="4" spans="1:19" x14ac:dyDescent="0.35">
      <c r="A4">
        <v>22</v>
      </c>
      <c r="B4">
        <v>28</v>
      </c>
      <c r="C4">
        <v>133</v>
      </c>
      <c r="D4">
        <f t="shared" ref="D4:D16" si="0">E4-C4-B4</f>
        <v>489</v>
      </c>
      <c r="E4">
        <v>650</v>
      </c>
    </row>
    <row r="5" spans="1:19" x14ac:dyDescent="0.35">
      <c r="A5">
        <v>23</v>
      </c>
      <c r="B5">
        <v>31</v>
      </c>
      <c r="C5">
        <v>132</v>
      </c>
      <c r="D5">
        <f t="shared" si="0"/>
        <v>606</v>
      </c>
      <c r="E5">
        <v>769</v>
      </c>
    </row>
    <row r="6" spans="1:19" x14ac:dyDescent="0.35">
      <c r="A6">
        <v>24</v>
      </c>
      <c r="B6">
        <v>39</v>
      </c>
      <c r="C6">
        <v>154</v>
      </c>
      <c r="D6">
        <f t="shared" si="0"/>
        <v>670</v>
      </c>
      <c r="E6">
        <v>863</v>
      </c>
    </row>
    <row r="7" spans="1:19" x14ac:dyDescent="0.35">
      <c r="A7">
        <v>25</v>
      </c>
      <c r="B7">
        <v>31</v>
      </c>
      <c r="C7">
        <v>172</v>
      </c>
      <c r="D7">
        <f t="shared" si="0"/>
        <v>573</v>
      </c>
      <c r="E7">
        <v>776</v>
      </c>
      <c r="M7" s="12">
        <f>SUM(E21:F21)</f>
        <v>641</v>
      </c>
    </row>
    <row r="8" spans="1:19" x14ac:dyDescent="0.35">
      <c r="A8">
        <v>26</v>
      </c>
      <c r="B8">
        <v>19</v>
      </c>
      <c r="C8">
        <v>199</v>
      </c>
      <c r="D8">
        <f t="shared" si="0"/>
        <v>432</v>
      </c>
      <c r="E8">
        <v>650</v>
      </c>
    </row>
    <row r="9" spans="1:19" x14ac:dyDescent="0.35">
      <c r="A9">
        <v>27</v>
      </c>
      <c r="B9">
        <v>24</v>
      </c>
      <c r="C9">
        <v>168</v>
      </c>
      <c r="D9">
        <f t="shared" si="0"/>
        <v>399</v>
      </c>
      <c r="E9">
        <v>591</v>
      </c>
    </row>
    <row r="10" spans="1:19" x14ac:dyDescent="0.35">
      <c r="A10">
        <v>28</v>
      </c>
      <c r="B10">
        <v>50</v>
      </c>
      <c r="C10">
        <v>204</v>
      </c>
      <c r="D10">
        <f t="shared" si="0"/>
        <v>539</v>
      </c>
      <c r="E10">
        <v>793</v>
      </c>
      <c r="Q10" s="11">
        <v>0.871</v>
      </c>
    </row>
    <row r="11" spans="1:19" x14ac:dyDescent="0.35">
      <c r="A11">
        <v>29</v>
      </c>
      <c r="B11">
        <v>14</v>
      </c>
      <c r="C11">
        <v>127</v>
      </c>
      <c r="D11">
        <f t="shared" si="0"/>
        <v>510</v>
      </c>
      <c r="E11">
        <v>651</v>
      </c>
    </row>
    <row r="12" spans="1:19" x14ac:dyDescent="0.35">
      <c r="A12">
        <v>30</v>
      </c>
      <c r="B12">
        <v>8</v>
      </c>
      <c r="C12">
        <v>128</v>
      </c>
      <c r="D12">
        <f t="shared" si="0"/>
        <v>436</v>
      </c>
      <c r="E12">
        <v>572</v>
      </c>
      <c r="Q12" s="11">
        <v>0.129</v>
      </c>
      <c r="S12" s="13">
        <f>SUM(Q12+Q10)</f>
        <v>1</v>
      </c>
    </row>
    <row r="13" spans="1:19" x14ac:dyDescent="0.35">
      <c r="A13">
        <v>1</v>
      </c>
      <c r="B13">
        <v>7</v>
      </c>
      <c r="C13">
        <v>113</v>
      </c>
      <c r="D13">
        <f t="shared" si="0"/>
        <v>390</v>
      </c>
      <c r="E13">
        <v>510</v>
      </c>
    </row>
    <row r="14" spans="1:19" x14ac:dyDescent="0.35">
      <c r="A14">
        <v>2</v>
      </c>
      <c r="B14">
        <v>12</v>
      </c>
      <c r="C14">
        <v>166</v>
      </c>
      <c r="D14">
        <f t="shared" si="0"/>
        <v>441</v>
      </c>
      <c r="E14">
        <v>619</v>
      </c>
    </row>
    <row r="15" spans="1:19" x14ac:dyDescent="0.35">
      <c r="A15">
        <v>3</v>
      </c>
      <c r="B15">
        <v>7</v>
      </c>
      <c r="C15">
        <v>120</v>
      </c>
      <c r="D15">
        <f t="shared" si="0"/>
        <v>360</v>
      </c>
      <c r="E15">
        <v>487</v>
      </c>
    </row>
    <row r="16" spans="1:19" x14ac:dyDescent="0.35">
      <c r="A16">
        <v>4</v>
      </c>
      <c r="B16">
        <v>5</v>
      </c>
      <c r="C16">
        <v>96</v>
      </c>
      <c r="D16">
        <f t="shared" si="0"/>
        <v>340</v>
      </c>
      <c r="E16">
        <v>441</v>
      </c>
    </row>
    <row r="17" spans="1:18" x14ac:dyDescent="0.35">
      <c r="B17">
        <f>SUM(B3:B16)</f>
        <v>299</v>
      </c>
      <c r="C17">
        <f t="shared" ref="C17" si="1">SUM(C3:C16)</f>
        <v>2019</v>
      </c>
      <c r="D17">
        <f>SUM(E3:E16)</f>
        <v>9144</v>
      </c>
      <c r="R17">
        <f>SUM(B3:E16)</f>
        <v>18288</v>
      </c>
    </row>
    <row r="20" spans="1:18" x14ac:dyDescent="0.35">
      <c r="A20" t="s">
        <v>11</v>
      </c>
      <c r="B20" t="s">
        <v>8</v>
      </c>
      <c r="C20" t="s">
        <v>7</v>
      </c>
      <c r="D20" t="s">
        <v>9</v>
      </c>
      <c r="E20" t="s">
        <v>12</v>
      </c>
      <c r="F20" t="s">
        <v>13</v>
      </c>
    </row>
    <row r="21" spans="1:18" x14ac:dyDescent="0.35">
      <c r="A21">
        <v>21</v>
      </c>
      <c r="B21">
        <v>24</v>
      </c>
      <c r="C21">
        <v>107</v>
      </c>
      <c r="D21">
        <v>641</v>
      </c>
      <c r="E21" s="12">
        <f>D21*$Q$10</f>
        <v>558.31100000000004</v>
      </c>
      <c r="F21" s="12">
        <f>D21*$Q$12</f>
        <v>82.689000000000007</v>
      </c>
    </row>
    <row r="22" spans="1:18" x14ac:dyDescent="0.35">
      <c r="A22">
        <v>22</v>
      </c>
      <c r="B22">
        <v>28</v>
      </c>
      <c r="C22">
        <v>133</v>
      </c>
      <c r="D22">
        <v>489</v>
      </c>
      <c r="E22" s="12">
        <f t="shared" ref="E22:E34" si="2">D22*$Q$10</f>
        <v>425.91899999999998</v>
      </c>
      <c r="F22" s="12">
        <f t="shared" ref="F22:F34" si="3">D22*$Q$12</f>
        <v>63.081000000000003</v>
      </c>
    </row>
    <row r="23" spans="1:18" x14ac:dyDescent="0.35">
      <c r="A23">
        <v>23</v>
      </c>
      <c r="B23">
        <v>31</v>
      </c>
      <c r="C23">
        <v>132</v>
      </c>
      <c r="D23">
        <v>606</v>
      </c>
      <c r="E23" s="12">
        <f t="shared" si="2"/>
        <v>527.82600000000002</v>
      </c>
      <c r="F23" s="12">
        <f t="shared" si="3"/>
        <v>78.174000000000007</v>
      </c>
    </row>
    <row r="24" spans="1:18" x14ac:dyDescent="0.35">
      <c r="A24">
        <v>24</v>
      </c>
      <c r="B24">
        <v>39</v>
      </c>
      <c r="C24">
        <v>154</v>
      </c>
      <c r="D24">
        <v>670</v>
      </c>
      <c r="E24" s="12">
        <f t="shared" si="2"/>
        <v>583.57000000000005</v>
      </c>
      <c r="F24" s="12">
        <f t="shared" si="3"/>
        <v>86.43</v>
      </c>
    </row>
    <row r="25" spans="1:18" x14ac:dyDescent="0.35">
      <c r="A25">
        <v>25</v>
      </c>
      <c r="B25">
        <v>31</v>
      </c>
      <c r="C25">
        <v>172</v>
      </c>
      <c r="D25">
        <v>573</v>
      </c>
      <c r="E25" s="12">
        <f t="shared" si="2"/>
        <v>499.08299999999997</v>
      </c>
      <c r="F25" s="12">
        <f t="shared" si="3"/>
        <v>73.917000000000002</v>
      </c>
    </row>
    <row r="26" spans="1:18" x14ac:dyDescent="0.35">
      <c r="A26">
        <v>26</v>
      </c>
      <c r="B26">
        <v>19</v>
      </c>
      <c r="C26">
        <v>199</v>
      </c>
      <c r="D26">
        <v>432</v>
      </c>
      <c r="E26" s="12">
        <f t="shared" si="2"/>
        <v>376.27199999999999</v>
      </c>
      <c r="F26" s="12">
        <f t="shared" si="3"/>
        <v>55.728000000000002</v>
      </c>
    </row>
    <row r="27" spans="1:18" x14ac:dyDescent="0.35">
      <c r="A27">
        <v>27</v>
      </c>
      <c r="B27">
        <v>24</v>
      </c>
      <c r="C27">
        <v>168</v>
      </c>
      <c r="D27">
        <v>399</v>
      </c>
      <c r="E27" s="12">
        <f t="shared" si="2"/>
        <v>347.529</v>
      </c>
      <c r="F27" s="12">
        <f t="shared" si="3"/>
        <v>51.471000000000004</v>
      </c>
    </row>
    <row r="28" spans="1:18" x14ac:dyDescent="0.35">
      <c r="A28">
        <v>28</v>
      </c>
      <c r="B28">
        <v>50</v>
      </c>
      <c r="C28">
        <v>204</v>
      </c>
      <c r="D28">
        <v>539</v>
      </c>
      <c r="E28" s="12">
        <f t="shared" si="2"/>
        <v>469.46899999999999</v>
      </c>
      <c r="F28" s="12">
        <f t="shared" si="3"/>
        <v>69.531000000000006</v>
      </c>
    </row>
    <row r="29" spans="1:18" x14ac:dyDescent="0.35">
      <c r="A29">
        <v>29</v>
      </c>
      <c r="B29">
        <v>14</v>
      </c>
      <c r="C29">
        <v>127</v>
      </c>
      <c r="D29">
        <v>510</v>
      </c>
      <c r="E29" s="12">
        <f t="shared" si="2"/>
        <v>444.21</v>
      </c>
      <c r="F29" s="12">
        <f t="shared" si="3"/>
        <v>65.790000000000006</v>
      </c>
    </row>
    <row r="30" spans="1:18" x14ac:dyDescent="0.35">
      <c r="A30">
        <v>30</v>
      </c>
      <c r="B30">
        <v>8</v>
      </c>
      <c r="C30">
        <v>128</v>
      </c>
      <c r="D30">
        <v>436</v>
      </c>
      <c r="E30" s="12">
        <f t="shared" si="2"/>
        <v>379.75599999999997</v>
      </c>
      <c r="F30" s="12">
        <f t="shared" si="3"/>
        <v>56.244</v>
      </c>
    </row>
    <row r="31" spans="1:18" x14ac:dyDescent="0.35">
      <c r="A31">
        <v>1</v>
      </c>
      <c r="B31">
        <v>7</v>
      </c>
      <c r="C31">
        <v>113</v>
      </c>
      <c r="D31">
        <v>390</v>
      </c>
      <c r="E31" s="12">
        <f t="shared" si="2"/>
        <v>339.69</v>
      </c>
      <c r="F31" s="12">
        <f t="shared" si="3"/>
        <v>50.31</v>
      </c>
    </row>
    <row r="32" spans="1:18" x14ac:dyDescent="0.35">
      <c r="A32">
        <v>2</v>
      </c>
      <c r="B32">
        <v>12</v>
      </c>
      <c r="C32">
        <v>166</v>
      </c>
      <c r="D32">
        <v>441</v>
      </c>
      <c r="E32" s="12">
        <f t="shared" si="2"/>
        <v>384.11099999999999</v>
      </c>
      <c r="F32" s="12">
        <f t="shared" si="3"/>
        <v>56.889000000000003</v>
      </c>
    </row>
    <row r="33" spans="1:13" x14ac:dyDescent="0.35">
      <c r="A33">
        <v>3</v>
      </c>
      <c r="B33">
        <v>7</v>
      </c>
      <c r="C33">
        <v>120</v>
      </c>
      <c r="D33">
        <v>360</v>
      </c>
      <c r="E33" s="12">
        <f t="shared" si="2"/>
        <v>313.56</v>
      </c>
      <c r="F33" s="12">
        <f t="shared" si="3"/>
        <v>46.44</v>
      </c>
    </row>
    <row r="34" spans="1:13" x14ac:dyDescent="0.35">
      <c r="A34">
        <v>4</v>
      </c>
      <c r="B34">
        <v>5</v>
      </c>
      <c r="C34">
        <v>96</v>
      </c>
      <c r="D34">
        <v>340</v>
      </c>
      <c r="E34" s="12">
        <f t="shared" si="2"/>
        <v>296.14</v>
      </c>
      <c r="F34" s="12">
        <f t="shared" si="3"/>
        <v>43.86</v>
      </c>
    </row>
    <row r="37" spans="1:13" x14ac:dyDescent="0.35">
      <c r="A37" t="s">
        <v>11</v>
      </c>
      <c r="B37" t="s">
        <v>8</v>
      </c>
      <c r="C37" t="s">
        <v>7</v>
      </c>
    </row>
    <row r="38" spans="1:13" x14ac:dyDescent="0.35">
      <c r="A38">
        <v>21</v>
      </c>
      <c r="B38" s="12">
        <f>B21+F21</f>
        <v>106.68900000000001</v>
      </c>
      <c r="C38" s="12">
        <f>C21+E21</f>
        <v>665.31100000000004</v>
      </c>
      <c r="F38" s="20">
        <f>SUM(C38:C51)/E51</f>
        <v>0.87100240594925649</v>
      </c>
      <c r="G38">
        <f>C38/(C38+B38)</f>
        <v>0.86180181347150264</v>
      </c>
      <c r="H38">
        <f>B38/(C38+B38)</f>
        <v>0.13819818652849741</v>
      </c>
      <c r="J38">
        <f>AVERAGE(G38:G51)</f>
        <v>0.87333535102452919</v>
      </c>
      <c r="K38">
        <f>AVERAGE(H38:H51)</f>
        <v>0.12666464897547089</v>
      </c>
      <c r="M38">
        <f>J38+K38</f>
        <v>1</v>
      </c>
    </row>
    <row r="39" spans="1:13" x14ac:dyDescent="0.35">
      <c r="A39">
        <v>22</v>
      </c>
      <c r="B39" s="12">
        <f t="shared" ref="B39:B51" si="4">B22+F22</f>
        <v>91.081000000000003</v>
      </c>
      <c r="C39" s="12">
        <f t="shared" ref="C39:C51" si="5">C22+E22</f>
        <v>558.91899999999998</v>
      </c>
      <c r="F39" s="20">
        <f>SUM(B38:B51)/E51</f>
        <v>0.12899759405074365</v>
      </c>
      <c r="G39">
        <f t="shared" ref="G39:G51" si="6">C39/(C39+B39)</f>
        <v>0.8598753846153846</v>
      </c>
      <c r="H39">
        <f t="shared" ref="H39:H51" si="7">B39/(C39+B39)</f>
        <v>0.1401246153846154</v>
      </c>
    </row>
    <row r="40" spans="1:13" x14ac:dyDescent="0.35">
      <c r="A40">
        <v>23</v>
      </c>
      <c r="B40" s="12">
        <f t="shared" si="4"/>
        <v>109.17400000000001</v>
      </c>
      <c r="C40" s="12">
        <f t="shared" si="5"/>
        <v>659.82600000000002</v>
      </c>
      <c r="G40">
        <f>C40/(C40+B40)</f>
        <v>0.85803120936280886</v>
      </c>
      <c r="H40">
        <f t="shared" si="7"/>
        <v>0.14196879063719117</v>
      </c>
    </row>
    <row r="41" spans="1:13" x14ac:dyDescent="0.35">
      <c r="A41">
        <v>24</v>
      </c>
      <c r="B41" s="12">
        <f t="shared" si="4"/>
        <v>125.43</v>
      </c>
      <c r="C41" s="12">
        <f t="shared" si="5"/>
        <v>737.57</v>
      </c>
      <c r="G41">
        <f t="shared" si="6"/>
        <v>0.85465816917728854</v>
      </c>
      <c r="H41">
        <f t="shared" si="7"/>
        <v>0.14534183082271149</v>
      </c>
    </row>
    <row r="42" spans="1:13" x14ac:dyDescent="0.35">
      <c r="A42">
        <v>25</v>
      </c>
      <c r="B42" s="12">
        <f t="shared" si="4"/>
        <v>104.917</v>
      </c>
      <c r="C42" s="12">
        <f t="shared" si="5"/>
        <v>671.08299999999997</v>
      </c>
      <c r="G42">
        <f t="shared" si="6"/>
        <v>0.86479768041237115</v>
      </c>
      <c r="H42">
        <f t="shared" si="7"/>
        <v>0.13520231958762888</v>
      </c>
    </row>
    <row r="43" spans="1:13" x14ac:dyDescent="0.35">
      <c r="A43">
        <v>26</v>
      </c>
      <c r="B43" s="12">
        <f t="shared" si="4"/>
        <v>74.728000000000009</v>
      </c>
      <c r="C43" s="12">
        <f t="shared" si="5"/>
        <v>575.27199999999993</v>
      </c>
      <c r="G43">
        <f t="shared" si="6"/>
        <v>0.88503384615384606</v>
      </c>
      <c r="H43">
        <f t="shared" si="7"/>
        <v>0.11496615384615386</v>
      </c>
    </row>
    <row r="44" spans="1:13" x14ac:dyDescent="0.35">
      <c r="A44">
        <v>27</v>
      </c>
      <c r="B44" s="12">
        <f t="shared" si="4"/>
        <v>75.471000000000004</v>
      </c>
      <c r="C44" s="12">
        <f t="shared" si="5"/>
        <v>515.529</v>
      </c>
      <c r="G44">
        <f t="shared" si="6"/>
        <v>0.87229949238578675</v>
      </c>
      <c r="H44">
        <f t="shared" si="7"/>
        <v>0.1277005076142132</v>
      </c>
    </row>
    <row r="45" spans="1:13" x14ac:dyDescent="0.35">
      <c r="A45">
        <v>28</v>
      </c>
      <c r="B45" s="12">
        <f t="shared" si="4"/>
        <v>119.53100000000001</v>
      </c>
      <c r="C45" s="12">
        <f t="shared" si="5"/>
        <v>673.46900000000005</v>
      </c>
      <c r="G45">
        <f t="shared" si="6"/>
        <v>0.849267339218159</v>
      </c>
      <c r="H45">
        <f t="shared" si="7"/>
        <v>0.15073266078184111</v>
      </c>
    </row>
    <row r="46" spans="1:13" x14ac:dyDescent="0.35">
      <c r="A46">
        <v>29</v>
      </c>
      <c r="B46" s="12">
        <f t="shared" si="4"/>
        <v>79.790000000000006</v>
      </c>
      <c r="C46" s="12">
        <f t="shared" si="5"/>
        <v>571.21</v>
      </c>
      <c r="G46">
        <f t="shared" si="6"/>
        <v>0.87743471582181265</v>
      </c>
      <c r="H46">
        <f t="shared" si="7"/>
        <v>0.12256528417818742</v>
      </c>
    </row>
    <row r="47" spans="1:13" x14ac:dyDescent="0.35">
      <c r="A47">
        <v>30</v>
      </c>
      <c r="B47" s="12">
        <f t="shared" si="4"/>
        <v>64.244</v>
      </c>
      <c r="C47" s="12">
        <f t="shared" si="5"/>
        <v>507.75599999999997</v>
      </c>
      <c r="G47">
        <f t="shared" si="6"/>
        <v>0.88768531468531464</v>
      </c>
      <c r="H47">
        <f t="shared" si="7"/>
        <v>0.11231468531468532</v>
      </c>
    </row>
    <row r="48" spans="1:13" x14ac:dyDescent="0.35">
      <c r="A48">
        <v>1</v>
      </c>
      <c r="B48" s="12">
        <f t="shared" si="4"/>
        <v>57.31</v>
      </c>
      <c r="C48" s="12">
        <f t="shared" si="5"/>
        <v>452.69</v>
      </c>
      <c r="G48">
        <f t="shared" si="6"/>
        <v>0.8876274509803922</v>
      </c>
      <c r="H48">
        <f t="shared" si="7"/>
        <v>0.11237254901960785</v>
      </c>
    </row>
    <row r="49" spans="1:28" x14ac:dyDescent="0.35">
      <c r="A49">
        <v>2</v>
      </c>
      <c r="B49" s="12">
        <f t="shared" si="4"/>
        <v>68.88900000000001</v>
      </c>
      <c r="C49" s="12">
        <f t="shared" si="5"/>
        <v>550.11099999999999</v>
      </c>
      <c r="G49">
        <f t="shared" si="6"/>
        <v>0.88870920840064616</v>
      </c>
      <c r="H49">
        <f t="shared" si="7"/>
        <v>0.11129079159935382</v>
      </c>
    </row>
    <row r="50" spans="1:28" x14ac:dyDescent="0.35">
      <c r="A50">
        <v>3</v>
      </c>
      <c r="B50" s="12">
        <f t="shared" si="4"/>
        <v>53.44</v>
      </c>
      <c r="C50" s="12">
        <f t="shared" si="5"/>
        <v>433.56</v>
      </c>
      <c r="G50">
        <f t="shared" si="6"/>
        <v>0.89026694045174537</v>
      </c>
      <c r="H50">
        <f t="shared" si="7"/>
        <v>0.10973305954825462</v>
      </c>
    </row>
    <row r="51" spans="1:28" x14ac:dyDescent="0.35">
      <c r="A51">
        <v>4</v>
      </c>
      <c r="B51" s="12">
        <f t="shared" si="4"/>
        <v>48.86</v>
      </c>
      <c r="C51" s="12">
        <f t="shared" si="5"/>
        <v>392.14</v>
      </c>
      <c r="E51" s="12">
        <f>SUM(B38:C51)</f>
        <v>9144</v>
      </c>
      <c r="G51">
        <f t="shared" si="6"/>
        <v>0.88920634920634922</v>
      </c>
      <c r="H51">
        <f t="shared" si="7"/>
        <v>0.11079365079365079</v>
      </c>
    </row>
    <row r="55" spans="1:28" ht="21" x14ac:dyDescent="0.35">
      <c r="A55" s="14" t="s">
        <v>14</v>
      </c>
      <c r="B55" s="14" t="s">
        <v>15</v>
      </c>
      <c r="C55" s="14" t="s">
        <v>1</v>
      </c>
      <c r="D55" s="15" t="s">
        <v>42</v>
      </c>
      <c r="E55" s="15" t="s">
        <v>43</v>
      </c>
      <c r="F55" s="14" t="s">
        <v>16</v>
      </c>
      <c r="G55" s="14" t="s">
        <v>17</v>
      </c>
      <c r="K55" s="18" t="s">
        <v>44</v>
      </c>
      <c r="L55" s="18" t="s">
        <v>45</v>
      </c>
      <c r="M55" s="18" t="s">
        <v>46</v>
      </c>
      <c r="Y55" t="s">
        <v>47</v>
      </c>
      <c r="Z55" t="s">
        <v>48</v>
      </c>
    </row>
    <row r="56" spans="1:28" ht="31.5" x14ac:dyDescent="0.35">
      <c r="A56" s="14" t="s">
        <v>18</v>
      </c>
      <c r="B56" s="14" t="s">
        <v>19</v>
      </c>
      <c r="C56" s="14">
        <v>522</v>
      </c>
      <c r="D56" s="16">
        <v>139.19999999999999</v>
      </c>
      <c r="E56" s="16">
        <v>382.8</v>
      </c>
      <c r="F56" s="17" t="s">
        <v>20</v>
      </c>
      <c r="G56" s="17">
        <v>0.68510000000000004</v>
      </c>
      <c r="H56" s="20">
        <f>D56/C56</f>
        <v>0.26666666666666666</v>
      </c>
      <c r="I56" s="20">
        <f>E56/C56</f>
        <v>0.73333333333333339</v>
      </c>
      <c r="K56" s="19">
        <v>0.04</v>
      </c>
      <c r="L56" s="19">
        <v>0.85</v>
      </c>
      <c r="M56" s="19">
        <v>0.11</v>
      </c>
      <c r="N56">
        <f>$C$56*K56</f>
        <v>20.88</v>
      </c>
      <c r="O56">
        <f>$C$56*L56</f>
        <v>443.7</v>
      </c>
      <c r="P56">
        <f>$C$56*M56</f>
        <v>57.42</v>
      </c>
      <c r="R56">
        <f>N56/(N56+P56)</f>
        <v>0.26666666666666666</v>
      </c>
      <c r="S56">
        <f>P56/(N56+P56)</f>
        <v>0.73333333333333339</v>
      </c>
      <c r="V56">
        <f>R56*O56</f>
        <v>118.32</v>
      </c>
      <c r="W56">
        <f>S56*O56</f>
        <v>325.38</v>
      </c>
      <c r="Y56">
        <f>N56+V56</f>
        <v>139.19999999999999</v>
      </c>
      <c r="Z56">
        <f>P56+W56</f>
        <v>382.8</v>
      </c>
      <c r="AB56" t="b">
        <f>(Y56+Z56)=C56</f>
        <v>1</v>
      </c>
    </row>
    <row r="57" spans="1:28" ht="31.5" x14ac:dyDescent="0.35">
      <c r="A57" s="14" t="s">
        <v>21</v>
      </c>
      <c r="B57" s="14" t="s">
        <v>22</v>
      </c>
      <c r="C57" s="14">
        <v>1800</v>
      </c>
      <c r="D57" s="16">
        <v>1756.0975609756097</v>
      </c>
      <c r="E57" s="16">
        <v>43.902439024390247</v>
      </c>
      <c r="F57" s="17" t="s">
        <v>23</v>
      </c>
      <c r="G57" s="17">
        <v>0.18390000000000001</v>
      </c>
      <c r="H57" s="20">
        <f t="shared" ref="H57:H63" si="8">D57/C57</f>
        <v>0.97560975609756095</v>
      </c>
      <c r="I57" s="20">
        <f t="shared" ref="I57:I63" si="9">E57/C57</f>
        <v>2.4390243902439025E-2</v>
      </c>
      <c r="K57" s="19">
        <v>0.4</v>
      </c>
      <c r="L57" s="19">
        <v>0.59</v>
      </c>
      <c r="M57" s="19">
        <v>0.01</v>
      </c>
      <c r="N57">
        <f>C57*K57</f>
        <v>720</v>
      </c>
      <c r="O57">
        <f>$C$57*L57</f>
        <v>1062</v>
      </c>
      <c r="P57">
        <f>$C$57*M57</f>
        <v>18</v>
      </c>
      <c r="R57">
        <f>N57/(N57+P57)</f>
        <v>0.97560975609756095</v>
      </c>
      <c r="S57">
        <f>P57/(N57+P57)</f>
        <v>2.4390243902439025E-2</v>
      </c>
      <c r="V57">
        <f>R57*O57</f>
        <v>1036.0975609756097</v>
      </c>
      <c r="W57">
        <f>S57*O57</f>
        <v>25.902439024390244</v>
      </c>
      <c r="Y57">
        <f>N57+V57</f>
        <v>1756.0975609756097</v>
      </c>
      <c r="Z57">
        <f>P57+W57</f>
        <v>43.902439024390247</v>
      </c>
      <c r="AB57" t="b">
        <f t="shared" ref="AB57" si="10">(Y57+Z57)=C57</f>
        <v>1</v>
      </c>
    </row>
    <row r="58" spans="1:28" ht="21" x14ac:dyDescent="0.35">
      <c r="A58" s="14" t="s">
        <v>24</v>
      </c>
      <c r="B58" s="14" t="s">
        <v>25</v>
      </c>
      <c r="C58" s="14">
        <v>220</v>
      </c>
      <c r="D58" s="16">
        <v>220</v>
      </c>
      <c r="E58" s="16">
        <v>0</v>
      </c>
      <c r="F58" s="17" t="s">
        <v>26</v>
      </c>
      <c r="G58" s="17">
        <v>4.5100000000000001E-2</v>
      </c>
      <c r="H58" s="20">
        <f t="shared" si="8"/>
        <v>1</v>
      </c>
      <c r="I58" s="20">
        <f t="shared" si="9"/>
        <v>0</v>
      </c>
      <c r="K58" s="19">
        <v>0.46</v>
      </c>
      <c r="L58" s="19">
        <v>0.54</v>
      </c>
      <c r="M58" s="19">
        <v>0</v>
      </c>
      <c r="N58">
        <f>$C$58*K58</f>
        <v>101.2</v>
      </c>
      <c r="O58">
        <f>$C$58*L58</f>
        <v>118.80000000000001</v>
      </c>
      <c r="P58">
        <f>$C$58*M58</f>
        <v>0</v>
      </c>
      <c r="R58">
        <f t="shared" ref="R58:R63" si="11">N58/(N58+P58)</f>
        <v>1</v>
      </c>
      <c r="S58">
        <f t="shared" ref="S58:S63" si="12">P58/(N58+P58)</f>
        <v>0</v>
      </c>
      <c r="V58">
        <f t="shared" ref="V58:V63" si="13">R58*O58</f>
        <v>118.80000000000001</v>
      </c>
      <c r="W58">
        <f t="shared" ref="W58:W63" si="14">S58*O58</f>
        <v>0</v>
      </c>
      <c r="Y58">
        <f t="shared" ref="Y58:Y63" si="15">N58+V58</f>
        <v>220</v>
      </c>
      <c r="Z58">
        <f t="shared" ref="Z58:Z63" si="16">P58+W58</f>
        <v>0</v>
      </c>
      <c r="AB58" t="b">
        <f>(Y58+Z58)=C58</f>
        <v>1</v>
      </c>
    </row>
    <row r="59" spans="1:28" ht="31.5" x14ac:dyDescent="0.35">
      <c r="A59" s="14" t="s">
        <v>27</v>
      </c>
      <c r="B59" s="14" t="s">
        <v>28</v>
      </c>
      <c r="C59" s="14">
        <v>300</v>
      </c>
      <c r="D59" s="16">
        <v>150</v>
      </c>
      <c r="E59" s="16">
        <v>150</v>
      </c>
      <c r="F59" s="17" t="s">
        <v>29</v>
      </c>
      <c r="G59" s="17">
        <v>4.2500000000000003E-2</v>
      </c>
      <c r="H59" s="20">
        <f t="shared" si="8"/>
        <v>0.5</v>
      </c>
      <c r="I59" s="20">
        <f t="shared" si="9"/>
        <v>0.5</v>
      </c>
      <c r="K59" s="19">
        <v>0.01</v>
      </c>
      <c r="L59" s="19">
        <v>0.98</v>
      </c>
      <c r="M59" s="19">
        <v>0.01</v>
      </c>
      <c r="N59">
        <f>$C$59*K59</f>
        <v>3</v>
      </c>
      <c r="O59">
        <f>$C$59*L59</f>
        <v>294</v>
      </c>
      <c r="P59">
        <f>$C$59*M59</f>
        <v>3</v>
      </c>
      <c r="R59">
        <f>N59/(N59+P59)</f>
        <v>0.5</v>
      </c>
      <c r="S59">
        <f t="shared" si="12"/>
        <v>0.5</v>
      </c>
      <c r="V59">
        <f t="shared" si="13"/>
        <v>147</v>
      </c>
      <c r="W59">
        <f t="shared" si="14"/>
        <v>147</v>
      </c>
      <c r="Y59">
        <f t="shared" si="15"/>
        <v>150</v>
      </c>
      <c r="Z59">
        <f t="shared" si="16"/>
        <v>150</v>
      </c>
      <c r="AB59" t="b">
        <f t="shared" ref="AB59:AB63" si="17">(Y59+Z59)=C59</f>
        <v>1</v>
      </c>
    </row>
    <row r="60" spans="1:28" ht="21" x14ac:dyDescent="0.35">
      <c r="A60" s="14" t="s">
        <v>30</v>
      </c>
      <c r="B60" s="14" t="s">
        <v>31</v>
      </c>
      <c r="C60" s="14">
        <v>252</v>
      </c>
      <c r="D60" s="16">
        <v>196</v>
      </c>
      <c r="E60" s="16">
        <v>56.000000000000007</v>
      </c>
      <c r="F60" s="17" t="s">
        <v>32</v>
      </c>
      <c r="G60" s="17">
        <v>2.8000000000000001E-2</v>
      </c>
      <c r="H60" s="20">
        <f t="shared" si="8"/>
        <v>0.77777777777777779</v>
      </c>
      <c r="I60" s="20">
        <f t="shared" si="9"/>
        <v>0.22222222222222224</v>
      </c>
      <c r="K60" s="19">
        <v>7.0000000000000007E-2</v>
      </c>
      <c r="L60" s="19">
        <v>0.91</v>
      </c>
      <c r="M60" s="19">
        <v>0.02</v>
      </c>
      <c r="N60">
        <f>$C$60*K60</f>
        <v>17.64</v>
      </c>
      <c r="O60">
        <f>$C$60*L60</f>
        <v>229.32000000000002</v>
      </c>
      <c r="P60">
        <f>$C$60*M60</f>
        <v>5.04</v>
      </c>
      <c r="R60">
        <f t="shared" si="11"/>
        <v>0.77777777777777779</v>
      </c>
      <c r="S60">
        <f t="shared" si="12"/>
        <v>0.22222222222222224</v>
      </c>
      <c r="V60">
        <f t="shared" si="13"/>
        <v>178.36</v>
      </c>
      <c r="W60">
        <f t="shared" si="14"/>
        <v>50.960000000000008</v>
      </c>
      <c r="Y60">
        <f t="shared" si="15"/>
        <v>196</v>
      </c>
      <c r="Z60">
        <f t="shared" si="16"/>
        <v>56.000000000000007</v>
      </c>
      <c r="AB60" t="b">
        <f t="shared" si="17"/>
        <v>1</v>
      </c>
    </row>
    <row r="61" spans="1:28" ht="21" x14ac:dyDescent="0.35">
      <c r="A61" s="14" t="s">
        <v>33</v>
      </c>
      <c r="B61" s="14" t="s">
        <v>34</v>
      </c>
      <c r="C61" s="14">
        <v>401</v>
      </c>
      <c r="D61" s="16">
        <v>300.74999999999994</v>
      </c>
      <c r="E61" s="16">
        <v>100.25</v>
      </c>
      <c r="F61" s="17" t="s">
        <v>35</v>
      </c>
      <c r="G61" s="17">
        <v>9.1999999999999998E-3</v>
      </c>
      <c r="H61" s="20">
        <f t="shared" si="8"/>
        <v>0.74999999999999989</v>
      </c>
      <c r="I61" s="20">
        <f t="shared" si="9"/>
        <v>0.25</v>
      </c>
      <c r="K61" s="19">
        <v>0.09</v>
      </c>
      <c r="L61" s="19">
        <v>0.88</v>
      </c>
      <c r="M61" s="19">
        <v>0.03</v>
      </c>
      <c r="N61">
        <f>$C$61*K61</f>
        <v>36.089999999999996</v>
      </c>
      <c r="O61">
        <f>$C$61*L61</f>
        <v>352.88</v>
      </c>
      <c r="P61">
        <f>$C$61*M61</f>
        <v>12.03</v>
      </c>
      <c r="R61">
        <f t="shared" si="11"/>
        <v>0.75</v>
      </c>
      <c r="S61">
        <f t="shared" si="12"/>
        <v>0.25</v>
      </c>
      <c r="V61">
        <f t="shared" si="13"/>
        <v>264.65999999999997</v>
      </c>
      <c r="W61">
        <f t="shared" si="14"/>
        <v>88.22</v>
      </c>
      <c r="Y61">
        <f t="shared" si="15"/>
        <v>300.74999999999994</v>
      </c>
      <c r="Z61">
        <f t="shared" si="16"/>
        <v>100.25</v>
      </c>
      <c r="AB61" t="b">
        <f t="shared" si="17"/>
        <v>1</v>
      </c>
    </row>
    <row r="62" spans="1:28" ht="63" x14ac:dyDescent="0.35">
      <c r="A62" s="14" t="s">
        <v>36</v>
      </c>
      <c r="B62" s="14" t="s">
        <v>37</v>
      </c>
      <c r="C62" s="14">
        <v>106</v>
      </c>
      <c r="D62" s="16">
        <v>100.95238095238096</v>
      </c>
      <c r="E62" s="16">
        <v>5.0476190476190474</v>
      </c>
      <c r="F62" s="17" t="s">
        <v>38</v>
      </c>
      <c r="G62" s="17">
        <v>5.4000000000000003E-3</v>
      </c>
      <c r="H62" s="20">
        <f t="shared" si="8"/>
        <v>0.95238095238095244</v>
      </c>
      <c r="I62" s="20">
        <f t="shared" si="9"/>
        <v>4.7619047619047616E-2</v>
      </c>
      <c r="K62" s="19">
        <v>0.2</v>
      </c>
      <c r="L62" s="19">
        <v>0.79</v>
      </c>
      <c r="M62" s="19">
        <v>0.01</v>
      </c>
      <c r="N62">
        <f>$C$62*K62</f>
        <v>21.200000000000003</v>
      </c>
      <c r="O62">
        <f>$C$62*L62</f>
        <v>83.740000000000009</v>
      </c>
      <c r="P62">
        <f>$C$62*M62</f>
        <v>1.06</v>
      </c>
      <c r="R62">
        <f t="shared" si="11"/>
        <v>0.95238095238095244</v>
      </c>
      <c r="S62">
        <f t="shared" si="12"/>
        <v>4.7619047619047616E-2</v>
      </c>
      <c r="V62">
        <f t="shared" si="13"/>
        <v>79.75238095238096</v>
      </c>
      <c r="W62">
        <f t="shared" si="14"/>
        <v>3.9876190476190478</v>
      </c>
      <c r="Y62">
        <f t="shared" si="15"/>
        <v>100.95238095238096</v>
      </c>
      <c r="Z62">
        <f t="shared" si="16"/>
        <v>5.0476190476190474</v>
      </c>
      <c r="AB62" t="b">
        <f t="shared" si="17"/>
        <v>1</v>
      </c>
    </row>
    <row r="63" spans="1:28" ht="31.5" x14ac:dyDescent="0.35">
      <c r="A63" s="14" t="s">
        <v>39</v>
      </c>
      <c r="B63" s="14" t="s">
        <v>40</v>
      </c>
      <c r="C63" s="14">
        <v>21</v>
      </c>
      <c r="D63" s="16">
        <v>0</v>
      </c>
      <c r="E63" s="16">
        <v>21</v>
      </c>
      <c r="F63" s="17" t="s">
        <v>41</v>
      </c>
      <c r="G63" s="17">
        <v>6.9999999999999999E-4</v>
      </c>
      <c r="H63" s="20">
        <f t="shared" si="8"/>
        <v>0</v>
      </c>
      <c r="I63" s="20">
        <f t="shared" si="9"/>
        <v>1</v>
      </c>
      <c r="K63" s="19">
        <v>0</v>
      </c>
      <c r="L63" s="19">
        <v>0.95</v>
      </c>
      <c r="M63" s="19">
        <v>0.05</v>
      </c>
      <c r="N63">
        <f>$C$63*K63</f>
        <v>0</v>
      </c>
      <c r="O63">
        <f>$C$63*L63</f>
        <v>19.95</v>
      </c>
      <c r="P63">
        <f>$C$63*M63</f>
        <v>1.05</v>
      </c>
      <c r="R63">
        <f t="shared" si="11"/>
        <v>0</v>
      </c>
      <c r="S63">
        <f t="shared" si="12"/>
        <v>1</v>
      </c>
      <c r="V63">
        <f t="shared" si="13"/>
        <v>0</v>
      </c>
      <c r="W63">
        <f t="shared" si="14"/>
        <v>19.95</v>
      </c>
      <c r="Y63">
        <f t="shared" si="15"/>
        <v>0</v>
      </c>
      <c r="Z63">
        <f t="shared" si="16"/>
        <v>21</v>
      </c>
      <c r="AB63" t="b">
        <f t="shared" si="17"/>
        <v>1</v>
      </c>
    </row>
    <row r="65" spans="3:12" x14ac:dyDescent="0.35">
      <c r="C65">
        <f>SUM(C56:C63)</f>
        <v>3622</v>
      </c>
    </row>
    <row r="71" spans="3:12" x14ac:dyDescent="0.35">
      <c r="C71" t="s">
        <v>50</v>
      </c>
      <c r="D71" t="s">
        <v>8</v>
      </c>
      <c r="E71" t="s">
        <v>9</v>
      </c>
      <c r="F71" t="s">
        <v>7</v>
      </c>
    </row>
    <row r="72" spans="3:12" x14ac:dyDescent="0.35">
      <c r="C72" t="s">
        <v>51</v>
      </c>
      <c r="D72">
        <v>67</v>
      </c>
      <c r="E72">
        <v>197</v>
      </c>
      <c r="F72">
        <v>89</v>
      </c>
      <c r="H72" s="20">
        <f>D72/(F72+D72)</f>
        <v>0.42948717948717946</v>
      </c>
      <c r="I72" s="20">
        <f>F72/(D72+F72)</f>
        <v>0.57051282051282048</v>
      </c>
      <c r="K72">
        <f>H72*E72</f>
        <v>84.608974358974351</v>
      </c>
      <c r="L72">
        <f>I72*E72</f>
        <v>112.39102564102564</v>
      </c>
    </row>
    <row r="73" spans="3:12" x14ac:dyDescent="0.35">
      <c r="C73" t="s">
        <v>52</v>
      </c>
      <c r="D73">
        <v>0</v>
      </c>
      <c r="E73">
        <v>721</v>
      </c>
      <c r="F73">
        <v>380</v>
      </c>
      <c r="H73" s="20">
        <f>D73/(F73+D73)</f>
        <v>0</v>
      </c>
      <c r="I73" s="20">
        <f t="shared" ref="I73:I81" si="18">F73/(D73+F73)</f>
        <v>1</v>
      </c>
      <c r="K73">
        <f t="shared" ref="K73:K81" si="19">H73*E73</f>
        <v>0</v>
      </c>
      <c r="L73">
        <f t="shared" ref="L73:L81" si="20">I73*E73</f>
        <v>721</v>
      </c>
    </row>
    <row r="74" spans="3:12" x14ac:dyDescent="0.35">
      <c r="C74" t="s">
        <v>53</v>
      </c>
      <c r="D74">
        <v>0</v>
      </c>
      <c r="E74">
        <v>785</v>
      </c>
      <c r="F74">
        <v>599</v>
      </c>
      <c r="H74" s="20">
        <f t="shared" ref="H74:H81" si="21">D74/(F74+D74)</f>
        <v>0</v>
      </c>
      <c r="I74" s="20">
        <f t="shared" si="18"/>
        <v>1</v>
      </c>
      <c r="K74">
        <f t="shared" si="19"/>
        <v>0</v>
      </c>
      <c r="L74">
        <f t="shared" si="20"/>
        <v>785</v>
      </c>
    </row>
    <row r="75" spans="3:12" x14ac:dyDescent="0.35">
      <c r="C75" t="s">
        <v>54</v>
      </c>
      <c r="D75">
        <v>0</v>
      </c>
      <c r="E75">
        <v>149</v>
      </c>
      <c r="F75">
        <v>0</v>
      </c>
      <c r="H75" s="20">
        <v>0.5</v>
      </c>
      <c r="I75" s="20">
        <v>0.5</v>
      </c>
      <c r="K75">
        <f t="shared" si="19"/>
        <v>74.5</v>
      </c>
      <c r="L75">
        <f t="shared" si="20"/>
        <v>74.5</v>
      </c>
    </row>
    <row r="76" spans="3:12" x14ac:dyDescent="0.35">
      <c r="C76" t="s">
        <v>55</v>
      </c>
      <c r="D76">
        <v>0</v>
      </c>
      <c r="E76">
        <v>629</v>
      </c>
      <c r="F76">
        <v>152</v>
      </c>
      <c r="H76" s="20">
        <f>D76/(F76+D76)</f>
        <v>0</v>
      </c>
      <c r="I76" s="20">
        <f t="shared" si="18"/>
        <v>1</v>
      </c>
      <c r="K76">
        <f t="shared" si="19"/>
        <v>0</v>
      </c>
      <c r="L76">
        <f t="shared" si="20"/>
        <v>629</v>
      </c>
    </row>
    <row r="77" spans="3:12" x14ac:dyDescent="0.35">
      <c r="C77" t="s">
        <v>56</v>
      </c>
      <c r="D77">
        <v>24</v>
      </c>
      <c r="E77">
        <v>336</v>
      </c>
      <c r="F77">
        <v>252</v>
      </c>
      <c r="H77" s="20">
        <f t="shared" si="21"/>
        <v>8.6956521739130432E-2</v>
      </c>
      <c r="I77" s="20">
        <f t="shared" si="18"/>
        <v>0.91304347826086951</v>
      </c>
      <c r="K77">
        <f t="shared" si="19"/>
        <v>29.217391304347824</v>
      </c>
      <c r="L77">
        <f t="shared" si="20"/>
        <v>306.78260869565213</v>
      </c>
    </row>
    <row r="78" spans="3:12" x14ac:dyDescent="0.35">
      <c r="C78" t="s">
        <v>57</v>
      </c>
      <c r="D78">
        <v>0</v>
      </c>
      <c r="E78">
        <v>0</v>
      </c>
      <c r="F78">
        <v>0</v>
      </c>
      <c r="H78" s="20">
        <v>0</v>
      </c>
      <c r="I78" s="20">
        <v>0</v>
      </c>
      <c r="K78">
        <f t="shared" si="19"/>
        <v>0</v>
      </c>
      <c r="L78">
        <f t="shared" si="20"/>
        <v>0</v>
      </c>
    </row>
    <row r="79" spans="3:12" x14ac:dyDescent="0.35">
      <c r="C79" t="s">
        <v>58</v>
      </c>
      <c r="D79">
        <v>0</v>
      </c>
      <c r="E79">
        <f>58+163</f>
        <v>221</v>
      </c>
      <c r="F79">
        <v>0</v>
      </c>
      <c r="H79" s="20">
        <v>0.5</v>
      </c>
      <c r="I79" s="20">
        <v>0.5</v>
      </c>
      <c r="K79">
        <f t="shared" si="19"/>
        <v>110.5</v>
      </c>
      <c r="L79">
        <f t="shared" si="20"/>
        <v>110.5</v>
      </c>
    </row>
    <row r="80" spans="3:12" x14ac:dyDescent="0.35">
      <c r="C80" t="s">
        <v>59</v>
      </c>
      <c r="D80">
        <v>87</v>
      </c>
      <c r="E80">
        <v>3669</v>
      </c>
      <c r="F80">
        <v>437</v>
      </c>
      <c r="H80" s="20">
        <f t="shared" si="21"/>
        <v>0.16603053435114504</v>
      </c>
      <c r="I80" s="20">
        <f t="shared" si="18"/>
        <v>0.83396946564885499</v>
      </c>
      <c r="K80">
        <f t="shared" si="19"/>
        <v>609.16603053435119</v>
      </c>
      <c r="L80">
        <f t="shared" si="20"/>
        <v>3059.8339694656488</v>
      </c>
    </row>
    <row r="81" spans="3:12" x14ac:dyDescent="0.35">
      <c r="C81" t="s">
        <v>60</v>
      </c>
      <c r="D81">
        <v>0</v>
      </c>
      <c r="E81">
        <v>273</v>
      </c>
      <c r="F81">
        <v>77</v>
      </c>
      <c r="H81" s="20">
        <f t="shared" si="21"/>
        <v>0</v>
      </c>
      <c r="I81" s="20">
        <f t="shared" si="18"/>
        <v>1</v>
      </c>
      <c r="K81">
        <f t="shared" si="19"/>
        <v>0</v>
      </c>
      <c r="L81">
        <f t="shared" si="20"/>
        <v>273</v>
      </c>
    </row>
    <row r="84" spans="3:12" x14ac:dyDescent="0.35">
      <c r="C84" t="s">
        <v>50</v>
      </c>
      <c r="D84" t="s">
        <v>8</v>
      </c>
      <c r="E84" t="s">
        <v>7</v>
      </c>
    </row>
    <row r="85" spans="3:12" x14ac:dyDescent="0.35">
      <c r="C85" t="s">
        <v>51</v>
      </c>
      <c r="D85" s="12">
        <f t="shared" ref="D85:D94" si="22">D72+K72</f>
        <v>151.60897435897436</v>
      </c>
      <c r="E85" s="12">
        <f t="shared" ref="E85:E94" si="23">F72+L72</f>
        <v>201.39102564102564</v>
      </c>
    </row>
    <row r="86" spans="3:12" x14ac:dyDescent="0.35">
      <c r="C86" t="s">
        <v>52</v>
      </c>
      <c r="D86" s="12">
        <f t="shared" si="22"/>
        <v>0</v>
      </c>
      <c r="E86" s="12">
        <f t="shared" si="23"/>
        <v>1101</v>
      </c>
    </row>
    <row r="87" spans="3:12" x14ac:dyDescent="0.35">
      <c r="C87" t="s">
        <v>53</v>
      </c>
      <c r="D87" s="12">
        <f t="shared" si="22"/>
        <v>0</v>
      </c>
      <c r="E87" s="12">
        <f t="shared" si="23"/>
        <v>1384</v>
      </c>
    </row>
    <row r="88" spans="3:12" x14ac:dyDescent="0.35">
      <c r="C88" t="s">
        <v>54</v>
      </c>
      <c r="D88" s="12">
        <f t="shared" si="22"/>
        <v>74.5</v>
      </c>
      <c r="E88" s="12">
        <f t="shared" si="23"/>
        <v>74.5</v>
      </c>
    </row>
    <row r="89" spans="3:12" x14ac:dyDescent="0.35">
      <c r="C89" t="s">
        <v>55</v>
      </c>
      <c r="D89" s="12">
        <f t="shared" si="22"/>
        <v>0</v>
      </c>
      <c r="E89" s="12">
        <f t="shared" si="23"/>
        <v>781</v>
      </c>
    </row>
    <row r="90" spans="3:12" x14ac:dyDescent="0.35">
      <c r="C90" t="s">
        <v>56</v>
      </c>
      <c r="D90" s="12">
        <f t="shared" si="22"/>
        <v>53.217391304347828</v>
      </c>
      <c r="E90" s="12">
        <f t="shared" si="23"/>
        <v>558.78260869565213</v>
      </c>
    </row>
    <row r="91" spans="3:12" x14ac:dyDescent="0.35">
      <c r="C91" t="s">
        <v>57</v>
      </c>
      <c r="D91" s="12">
        <f t="shared" si="22"/>
        <v>0</v>
      </c>
      <c r="E91" s="12">
        <f t="shared" si="23"/>
        <v>0</v>
      </c>
    </row>
    <row r="92" spans="3:12" x14ac:dyDescent="0.35">
      <c r="C92" t="s">
        <v>58</v>
      </c>
      <c r="D92" s="12">
        <f t="shared" si="22"/>
        <v>110.5</v>
      </c>
      <c r="E92" s="12">
        <f t="shared" si="23"/>
        <v>110.5</v>
      </c>
    </row>
    <row r="93" spans="3:12" x14ac:dyDescent="0.35">
      <c r="C93" t="s">
        <v>59</v>
      </c>
      <c r="D93" s="12">
        <f t="shared" si="22"/>
        <v>696.16603053435119</v>
      </c>
      <c r="E93" s="12">
        <f t="shared" si="23"/>
        <v>3496.8339694656488</v>
      </c>
    </row>
    <row r="94" spans="3:12" x14ac:dyDescent="0.35">
      <c r="C94" t="s">
        <v>60</v>
      </c>
      <c r="D94" s="12">
        <f t="shared" si="22"/>
        <v>0</v>
      </c>
      <c r="E94" s="12">
        <f t="shared" si="23"/>
        <v>350</v>
      </c>
    </row>
    <row r="97" spans="3:8" x14ac:dyDescent="0.35">
      <c r="C97" t="s">
        <v>50</v>
      </c>
      <c r="D97" t="s">
        <v>8</v>
      </c>
      <c r="E97" t="s">
        <v>7</v>
      </c>
      <c r="F97" t="s">
        <v>61</v>
      </c>
    </row>
    <row r="98" spans="3:8" x14ac:dyDescent="0.35">
      <c r="C98" t="s">
        <v>57</v>
      </c>
      <c r="D98" s="23">
        <v>0</v>
      </c>
      <c r="E98" s="23">
        <v>0</v>
      </c>
      <c r="F98" s="12">
        <f>Tabla2[[#This Row],[Negativas]]+Tabla2[[#This Row],[Positivas]]</f>
        <v>0</v>
      </c>
    </row>
    <row r="99" spans="3:8" x14ac:dyDescent="0.35">
      <c r="C99" t="s">
        <v>54</v>
      </c>
      <c r="D99" s="24">
        <v>74.5</v>
      </c>
      <c r="E99" s="24">
        <v>74.5</v>
      </c>
      <c r="F99" s="12">
        <f>Tabla2[[#This Row],[Negativas]]+Tabla2[[#This Row],[Positivas]]</f>
        <v>149</v>
      </c>
    </row>
    <row r="100" spans="3:8" x14ac:dyDescent="0.35">
      <c r="C100" t="s">
        <v>58</v>
      </c>
      <c r="D100" s="23">
        <v>110.5</v>
      </c>
      <c r="E100" s="23">
        <v>110.5</v>
      </c>
      <c r="F100" s="12">
        <f>Tabla2[[#This Row],[Negativas]]+Tabla2[[#This Row],[Positivas]]</f>
        <v>221</v>
      </c>
    </row>
    <row r="101" spans="3:8" x14ac:dyDescent="0.35">
      <c r="C101" t="s">
        <v>60</v>
      </c>
      <c r="D101" s="24">
        <v>350</v>
      </c>
      <c r="E101" s="24">
        <v>0</v>
      </c>
      <c r="F101" s="12">
        <f>Tabla2[[#This Row],[Negativas]]+Tabla2[[#This Row],[Positivas]]</f>
        <v>350</v>
      </c>
    </row>
    <row r="102" spans="3:8" x14ac:dyDescent="0.35">
      <c r="C102" t="s">
        <v>51</v>
      </c>
      <c r="D102" s="23">
        <v>201.39102564102564</v>
      </c>
      <c r="E102" s="23">
        <v>151.60897435897436</v>
      </c>
      <c r="F102" s="12">
        <f>Tabla2[[#This Row],[Negativas]]+Tabla2[[#This Row],[Positivas]]</f>
        <v>353</v>
      </c>
    </row>
    <row r="103" spans="3:8" x14ac:dyDescent="0.35">
      <c r="C103" t="s">
        <v>56</v>
      </c>
      <c r="D103" s="24">
        <v>558.78260869565213</v>
      </c>
      <c r="E103" s="24">
        <v>53.217391304347828</v>
      </c>
      <c r="F103" s="12">
        <f>Tabla2[[#This Row],[Negativas]]+Tabla2[[#This Row],[Positivas]]</f>
        <v>612</v>
      </c>
    </row>
    <row r="104" spans="3:8" x14ac:dyDescent="0.35">
      <c r="C104" t="s">
        <v>55</v>
      </c>
      <c r="D104" s="23">
        <v>781</v>
      </c>
      <c r="E104" s="23">
        <v>0</v>
      </c>
      <c r="F104" s="12">
        <f>Tabla2[[#This Row],[Negativas]]+Tabla2[[#This Row],[Positivas]]</f>
        <v>781</v>
      </c>
    </row>
    <row r="105" spans="3:8" x14ac:dyDescent="0.35">
      <c r="C105" t="s">
        <v>52</v>
      </c>
      <c r="D105" s="24">
        <v>1101</v>
      </c>
      <c r="E105" s="24">
        <v>0</v>
      </c>
      <c r="F105" s="12">
        <f>Tabla2[[#This Row],[Negativas]]+Tabla2[[#This Row],[Positivas]]</f>
        <v>1101</v>
      </c>
    </row>
    <row r="106" spans="3:8" x14ac:dyDescent="0.35">
      <c r="C106" t="s">
        <v>53</v>
      </c>
      <c r="D106" s="23">
        <v>1384</v>
      </c>
      <c r="E106" s="23">
        <v>0</v>
      </c>
      <c r="F106" s="12">
        <f>Tabla2[[#This Row],[Negativas]]+Tabla2[[#This Row],[Positivas]]</f>
        <v>1384</v>
      </c>
    </row>
    <row r="107" spans="3:8" x14ac:dyDescent="0.35">
      <c r="C107" t="s">
        <v>59</v>
      </c>
      <c r="D107" s="24">
        <v>3496.8339694656488</v>
      </c>
      <c r="E107" s="24">
        <v>696.16603053435119</v>
      </c>
      <c r="F107" s="12">
        <f>Tabla2[[#This Row],[Negativas]]+Tabla2[[#This Row],[Positivas]]</f>
        <v>4193</v>
      </c>
      <c r="G107" s="12">
        <f>Tabla2[[#This Row],[Positivas]]+Tabla2[[#This Row],[Negativas]]</f>
        <v>4193</v>
      </c>
    </row>
    <row r="112" spans="3:8" x14ac:dyDescent="0.35">
      <c r="G112" s="23">
        <v>0</v>
      </c>
      <c r="H112" s="23">
        <v>0</v>
      </c>
    </row>
    <row r="113" spans="1:8" ht="21" x14ac:dyDescent="0.35">
      <c r="A113" s="21" t="s">
        <v>14</v>
      </c>
      <c r="B113" s="15" t="s">
        <v>42</v>
      </c>
      <c r="C113" s="15" t="s">
        <v>43</v>
      </c>
      <c r="D113" s="22" t="s">
        <v>1</v>
      </c>
      <c r="G113" s="24">
        <v>74.5</v>
      </c>
      <c r="H113" s="24">
        <v>74.5</v>
      </c>
    </row>
    <row r="114" spans="1:8" x14ac:dyDescent="0.35">
      <c r="A114" s="21" t="s">
        <v>39</v>
      </c>
      <c r="B114" s="16">
        <v>0</v>
      </c>
      <c r="C114" s="16">
        <v>21</v>
      </c>
      <c r="D114" s="22">
        <v>21</v>
      </c>
      <c r="G114" s="23">
        <v>110.5</v>
      </c>
      <c r="H114" s="23">
        <v>110.5</v>
      </c>
    </row>
    <row r="115" spans="1:8" ht="21" x14ac:dyDescent="0.35">
      <c r="A115" s="21" t="s">
        <v>36</v>
      </c>
      <c r="B115" s="16">
        <v>100.95238095238096</v>
      </c>
      <c r="C115" s="16">
        <v>5.0476190476190474</v>
      </c>
      <c r="D115" s="22">
        <v>106</v>
      </c>
      <c r="G115" s="24">
        <v>0</v>
      </c>
      <c r="H115" s="24">
        <v>350</v>
      </c>
    </row>
    <row r="116" spans="1:8" x14ac:dyDescent="0.35">
      <c r="A116" s="21" t="s">
        <v>24</v>
      </c>
      <c r="B116" s="16">
        <v>220</v>
      </c>
      <c r="C116" s="16">
        <v>0</v>
      </c>
      <c r="D116" s="22">
        <v>220</v>
      </c>
      <c r="G116" s="23">
        <v>151.60897435897436</v>
      </c>
      <c r="H116" s="23">
        <v>201.39102564102564</v>
      </c>
    </row>
    <row r="117" spans="1:8" x14ac:dyDescent="0.35">
      <c r="A117" s="21" t="s">
        <v>30</v>
      </c>
      <c r="B117" s="16">
        <v>196</v>
      </c>
      <c r="C117" s="16">
        <v>56.000000000000007</v>
      </c>
      <c r="D117" s="22">
        <v>252</v>
      </c>
      <c r="G117" s="24">
        <v>53.217391304347828</v>
      </c>
      <c r="H117" s="24">
        <v>558.78260869565213</v>
      </c>
    </row>
    <row r="118" spans="1:8" ht="21" x14ac:dyDescent="0.35">
      <c r="A118" s="21" t="s">
        <v>27</v>
      </c>
      <c r="B118" s="16">
        <v>150</v>
      </c>
      <c r="C118" s="16">
        <v>150</v>
      </c>
      <c r="D118" s="22">
        <v>300</v>
      </c>
      <c r="G118" s="23">
        <v>0</v>
      </c>
      <c r="H118" s="23">
        <v>781</v>
      </c>
    </row>
    <row r="119" spans="1:8" x14ac:dyDescent="0.35">
      <c r="A119" s="21" t="s">
        <v>33</v>
      </c>
      <c r="B119" s="16">
        <v>300.74999999999994</v>
      </c>
      <c r="C119" s="16">
        <v>100.25</v>
      </c>
      <c r="D119" s="22">
        <v>401</v>
      </c>
      <c r="G119" s="24">
        <v>0</v>
      </c>
      <c r="H119" s="24">
        <v>1101</v>
      </c>
    </row>
    <row r="120" spans="1:8" ht="21" x14ac:dyDescent="0.35">
      <c r="A120" s="21" t="s">
        <v>18</v>
      </c>
      <c r="B120" s="16">
        <v>139.19999999999999</v>
      </c>
      <c r="C120" s="16">
        <v>382.8</v>
      </c>
      <c r="D120" s="22">
        <v>522</v>
      </c>
      <c r="G120" s="23">
        <v>0</v>
      </c>
      <c r="H120" s="23">
        <v>1384</v>
      </c>
    </row>
    <row r="121" spans="1:8" x14ac:dyDescent="0.35">
      <c r="A121" s="21" t="s">
        <v>21</v>
      </c>
      <c r="B121" s="16">
        <v>1756.0975609756097</v>
      </c>
      <c r="C121" s="16">
        <v>43.902439024390247</v>
      </c>
      <c r="D121" s="22">
        <v>1800</v>
      </c>
      <c r="G121" s="24">
        <v>696.16603053435119</v>
      </c>
      <c r="H121" s="24">
        <v>3496.8339694656488</v>
      </c>
    </row>
  </sheetData>
  <sortState xmlns:xlrd2="http://schemas.microsoft.com/office/spreadsheetml/2017/richdata2" ref="E98:E107">
    <sortCondition ref="E98:E107"/>
  </sortState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Hoja3</vt:lpstr>
      <vt:lpstr>Hoja4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2025-06-03T22:15:58Z</dcterms:created>
  <dcterms:modified xsi:type="dcterms:W3CDTF">2025-06-06T23:01:58Z</dcterms:modified>
</cp:coreProperties>
</file>