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b64a47ee61ae747/Documentos/Trabajo/IdeasFrscas/Proyecto Villa Union/"/>
    </mc:Choice>
  </mc:AlternateContent>
  <xr:revisionPtr revIDLastSave="315" documentId="8_{7770BF2A-37B1-499C-A4E8-1429D3D2B8C9}" xr6:coauthVersionLast="47" xr6:coauthVersionMax="47" xr10:uidLastSave="{71C19DDD-2B76-4E26-A27B-A79F6F1BC88E}"/>
  <bookViews>
    <workbookView xWindow="0" yWindow="310" windowWidth="7700" windowHeight="4730" firstSheet="1" activeTab="1" xr2:uid="{A1A394B0-2865-4FD3-8C85-19C0D75283B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0" i="2" l="1"/>
  <c r="AC4" i="2"/>
  <c r="AE4" i="2"/>
  <c r="AD33" i="2" l="1"/>
  <c r="AE33" i="2"/>
  <c r="AF33" i="2"/>
  <c r="AD34" i="2"/>
  <c r="AE34" i="2"/>
  <c r="AF34" i="2"/>
  <c r="AD35" i="2"/>
  <c r="AE35" i="2"/>
  <c r="AF35" i="2"/>
  <c r="AD36" i="2"/>
  <c r="AE36" i="2"/>
  <c r="AF36" i="2"/>
  <c r="AG33" i="2"/>
  <c r="AG34" i="2"/>
  <c r="AG35" i="2"/>
  <c r="AG36" i="2"/>
  <c r="AD37" i="2"/>
  <c r="AE37" i="2"/>
  <c r="AF37" i="2"/>
  <c r="AG37" i="2"/>
  <c r="AD38" i="2"/>
  <c r="AE38" i="2"/>
  <c r="AF38" i="2"/>
  <c r="AG38" i="2"/>
  <c r="AD39" i="2"/>
  <c r="AE39" i="2"/>
  <c r="AF39" i="2"/>
  <c r="AG39" i="2"/>
  <c r="AG18" i="2"/>
  <c r="AD18" i="2"/>
  <c r="AF24" i="2"/>
  <c r="AG24" i="2" s="1"/>
  <c r="AE24" i="2"/>
  <c r="AD24" i="2"/>
  <c r="AF23" i="2"/>
  <c r="AG23" i="2" s="1"/>
  <c r="AE23" i="2"/>
  <c r="AD23" i="2"/>
  <c r="AF22" i="2"/>
  <c r="AG22" i="2" s="1"/>
  <c r="AE22" i="2"/>
  <c r="AD22" i="2"/>
  <c r="AF21" i="2"/>
  <c r="AG21" i="2" s="1"/>
  <c r="AE21" i="2"/>
  <c r="AD21" i="2"/>
  <c r="AF20" i="2"/>
  <c r="AG20" i="2" s="1"/>
  <c r="AE20" i="2"/>
  <c r="AD20" i="2"/>
  <c r="AF19" i="2"/>
  <c r="AG19" i="2" s="1"/>
  <c r="AE19" i="2"/>
  <c r="AD19" i="2"/>
  <c r="AF18" i="2"/>
  <c r="AE18" i="2"/>
  <c r="AD4" i="2"/>
  <c r="AF4" i="2"/>
  <c r="AE5" i="2"/>
  <c r="AF5" i="2" s="1"/>
  <c r="AE6" i="2"/>
  <c r="AE7" i="2"/>
  <c r="AF7" i="2" s="1"/>
  <c r="AE8" i="2"/>
  <c r="AE9" i="2"/>
  <c r="AF9" i="2" s="1"/>
  <c r="M11" i="2"/>
  <c r="M14" i="2"/>
  <c r="AF6" i="2"/>
  <c r="AF8" i="2"/>
  <c r="AF10" i="2"/>
  <c r="AC5" i="2"/>
  <c r="AC6" i="2"/>
  <c r="AC7" i="2"/>
  <c r="AC8" i="2"/>
  <c r="AC9" i="2"/>
  <c r="AC10" i="2"/>
  <c r="AD5" i="2"/>
  <c r="AD6" i="2"/>
  <c r="AD7" i="2"/>
  <c r="AD8" i="2"/>
  <c r="AD9" i="2"/>
  <c r="AD10" i="2"/>
  <c r="S40" i="2"/>
  <c r="R40" i="2"/>
  <c r="Q40" i="2"/>
  <c r="P40" i="2"/>
  <c r="O40" i="2"/>
  <c r="N40" i="2"/>
  <c r="M40" i="2"/>
  <c r="S39" i="2"/>
  <c r="S42" i="2" s="1"/>
  <c r="R39" i="2"/>
  <c r="Q39" i="2"/>
  <c r="P39" i="2"/>
  <c r="O39" i="2"/>
  <c r="N39" i="2"/>
  <c r="M39" i="2"/>
  <c r="M24" i="2"/>
  <c r="S25" i="2"/>
  <c r="R25" i="2"/>
  <c r="Q25" i="2"/>
  <c r="P25" i="2"/>
  <c r="O25" i="2"/>
  <c r="N25" i="2"/>
  <c r="M25" i="2"/>
  <c r="S24" i="2"/>
  <c r="S27" i="2" s="1"/>
  <c r="R24" i="2"/>
  <c r="Q24" i="2"/>
  <c r="P24" i="2"/>
  <c r="O24" i="2"/>
  <c r="N24" i="2"/>
  <c r="M12" i="2"/>
  <c r="N12" i="2"/>
  <c r="N14" i="2" s="1"/>
  <c r="O12" i="2"/>
  <c r="O14" i="2" s="1"/>
  <c r="P12" i="2"/>
  <c r="P14" i="2" s="1"/>
  <c r="Q12" i="2"/>
  <c r="Q14" i="2" s="1"/>
  <c r="R12" i="2"/>
  <c r="R14" i="2" s="1"/>
  <c r="S12" i="2"/>
  <c r="S14" i="2" s="1"/>
  <c r="N11" i="2"/>
  <c r="O11" i="2"/>
  <c r="P11" i="2"/>
  <c r="Q11" i="2"/>
  <c r="R11" i="2"/>
  <c r="S11" i="2"/>
  <c r="L23" i="1"/>
  <c r="C28" i="1" s="1"/>
  <c r="L21" i="1"/>
  <c r="B27" i="1" s="1"/>
  <c r="F28" i="1"/>
  <c r="G28" i="1"/>
  <c r="B28" i="1"/>
  <c r="G27" i="1"/>
  <c r="H27" i="1"/>
  <c r="Q26" i="1"/>
  <c r="P26" i="1"/>
  <c r="O26" i="1"/>
  <c r="N26" i="1"/>
  <c r="M26" i="1"/>
  <c r="L26" i="1"/>
  <c r="K26" i="1"/>
  <c r="K24" i="1"/>
  <c r="D26" i="1"/>
  <c r="C26" i="1"/>
  <c r="B26" i="1"/>
  <c r="K40" i="1"/>
  <c r="P27" i="2" l="1"/>
  <c r="O42" i="2"/>
  <c r="P42" i="2"/>
  <c r="R42" i="2"/>
  <c r="M42" i="2"/>
  <c r="Q27" i="2"/>
  <c r="N42" i="2"/>
  <c r="Q42" i="2"/>
  <c r="M27" i="2"/>
  <c r="O27" i="2"/>
  <c r="N27" i="2"/>
  <c r="R27" i="2"/>
  <c r="H28" i="1"/>
  <c r="D28" i="1"/>
  <c r="E28" i="1"/>
  <c r="F27" i="1"/>
  <c r="E27" i="1"/>
  <c r="D27" i="1"/>
  <c r="C27" i="1"/>
</calcChain>
</file>

<file path=xl/sharedStrings.xml><?xml version="1.0" encoding="utf-8"?>
<sst xmlns="http://schemas.openxmlformats.org/spreadsheetml/2006/main" count="212" uniqueCount="60">
  <si>
    <t>Año</t>
  </si>
  <si>
    <t>A/B</t>
  </si>
  <si>
    <t>C+</t>
  </si>
  <si>
    <t>C</t>
  </si>
  <si>
    <t>C-</t>
  </si>
  <si>
    <t>D+</t>
  </si>
  <si>
    <t>D</t>
  </si>
  <si>
    <t>E</t>
  </si>
  <si>
    <t xml:space="preserve">Estimacion de viviendas Mazatlan Villa Union </t>
  </si>
  <si>
    <t>Cuantas viviendas hay ya</t>
  </si>
  <si>
    <t>NSE</t>
  </si>
  <si>
    <t>D-</t>
  </si>
  <si>
    <t>VIVIENDAS NECESARIOS POR TAMAÑO DE LA POBLACION</t>
  </si>
  <si>
    <t>Nesesidad de vivienda</t>
  </si>
  <si>
    <t>Demanda potencial</t>
  </si>
  <si>
    <t xml:space="preserve">Personas con la capicadad de comprar una vivienda </t>
  </si>
  <si>
    <t>Oferta</t>
  </si>
  <si>
    <t>Ofertas en el mercado</t>
  </si>
  <si>
    <t>$1/$2 mdp</t>
  </si>
  <si>
    <t>$2/$3 mdp</t>
  </si>
  <si>
    <t>$3+mdp</t>
  </si>
  <si>
    <t>Proyectos:</t>
  </si>
  <si>
    <t>Inventario:</t>
  </si>
  <si>
    <t>Precio promedio de la unidad + vendida:</t>
  </si>
  <si>
    <t>Medida promedio:</t>
  </si>
  <si>
    <t>Estimación de venta de oferta disponible (meses):</t>
  </si>
  <si>
    <t>% vendido:</t>
  </si>
  <si>
    <r>
      <t xml:space="preserve">VIVIENDA VERTICAL: </t>
    </r>
    <r>
      <rPr>
        <sz val="12"/>
        <color rgb="FF000000"/>
        <rFont val="Lato Hairline"/>
        <family val="2"/>
      </rPr>
      <t>RANGO DE PRECIO</t>
    </r>
  </si>
  <si>
    <r>
      <t xml:space="preserve">VIVIENDA HORIZONTAL: </t>
    </r>
    <r>
      <rPr>
        <sz val="12"/>
        <color rgb="FF000000"/>
        <rFont val="Lato Hairline"/>
        <family val="2"/>
      </rPr>
      <t>RANGO DE PRECIO</t>
    </r>
  </si>
  <si>
    <r>
      <t>Precio promedio x m</t>
    </r>
    <r>
      <rPr>
        <vertAlign val="superscript"/>
        <sz val="12"/>
        <color rgb="FF000000"/>
        <rFont val="Roboto Th"/>
      </rPr>
      <t>2</t>
    </r>
    <r>
      <rPr>
        <sz val="12"/>
        <color rgb="FF000000"/>
        <rFont val="Roboto Th"/>
      </rPr>
      <t>:</t>
    </r>
  </si>
  <si>
    <t>&lt; $1 mdp</t>
  </si>
  <si>
    <t>Alta</t>
  </si>
  <si>
    <t>Media Alta</t>
  </si>
  <si>
    <t>$960,000 – $3,100,000</t>
  </si>
  <si>
    <t>Media</t>
  </si>
  <si>
    <t xml:space="preserve">$720,000 – $960,000 </t>
  </si>
  <si>
    <t>Media Baja</t>
  </si>
  <si>
    <t xml:space="preserve">$545,000 – $720,000 </t>
  </si>
  <si>
    <t>Baja Alta</t>
  </si>
  <si>
    <t xml:space="preserve">$300,000 – $545,000 </t>
  </si>
  <si>
    <t>Baja</t>
  </si>
  <si>
    <t xml:space="preserve">$144,000 – $300,000 </t>
  </si>
  <si>
    <t>Marginal</t>
  </si>
  <si>
    <t>$0 – $160,000</t>
  </si>
  <si>
    <r>
      <t xml:space="preserve">📅 </t>
    </r>
    <r>
      <rPr>
        <b/>
        <sz val="11"/>
        <color theme="1"/>
        <rFont val="Aptos Narrow"/>
        <family val="2"/>
        <scheme val="minor"/>
      </rPr>
      <t>Año 2035</t>
    </r>
    <r>
      <rPr>
        <sz val="11"/>
        <color theme="1"/>
        <rFont val="Aptos Narrow"/>
        <family val="2"/>
        <scheme val="minor"/>
      </rPr>
      <t xml:space="preserve">: </t>
    </r>
    <r>
      <rPr>
        <b/>
        <sz val="11"/>
        <color theme="1"/>
        <rFont val="Aptos Narrow"/>
        <family val="2"/>
        <scheme val="minor"/>
      </rPr>
      <t>9,236 unidades</t>
    </r>
  </si>
  <si>
    <r>
      <t>Año 2030</t>
    </r>
    <r>
      <rPr>
        <sz val="11"/>
        <color theme="1"/>
        <rFont val="Aptos Narrow"/>
        <family val="2"/>
        <scheme val="minor"/>
      </rPr>
      <t xml:space="preserve">: </t>
    </r>
    <r>
      <rPr>
        <b/>
        <sz val="11"/>
        <color theme="1"/>
        <rFont val="Aptos Narrow"/>
        <family val="2"/>
        <scheme val="minor"/>
      </rPr>
      <t>974 unidades</t>
    </r>
  </si>
  <si>
    <r>
      <t xml:space="preserve">📅 </t>
    </r>
    <r>
      <rPr>
        <b/>
        <sz val="11"/>
        <color theme="1"/>
        <rFont val="Aptos Narrow"/>
        <family val="2"/>
        <scheme val="minor"/>
      </rPr>
      <t>Año 2035</t>
    </r>
    <r>
      <rPr>
        <sz val="11"/>
        <color theme="1"/>
        <rFont val="Aptos Narrow"/>
        <family val="2"/>
        <scheme val="minor"/>
      </rPr>
      <t xml:space="preserve">: </t>
    </r>
    <r>
      <rPr>
        <b/>
        <sz val="11"/>
        <color theme="1"/>
        <rFont val="Aptos Narrow"/>
        <family val="2"/>
        <scheme val="minor"/>
      </rPr>
      <t>1,073 unidades</t>
    </r>
  </si>
  <si>
    <t>Necesidad vivienda</t>
  </si>
  <si>
    <t>Demanda Potencial</t>
  </si>
  <si>
    <t>Vivienda estimadas</t>
  </si>
  <si>
    <t>Superhabit/Deficit vivienda 2025</t>
  </si>
  <si>
    <t>Superávit / Déficit de mercado (capacidad de compra vs oferta real):</t>
  </si>
  <si>
    <t>Demanda</t>
  </si>
  <si>
    <t>Superhabit/Deficit vivienda 2030</t>
  </si>
  <si>
    <t>Superhabit/Deficit vivienda 2035</t>
  </si>
  <si>
    <t>Superhabit/deficit mercado</t>
  </si>
  <si>
    <t>Superhabit/deficit fisico</t>
  </si>
  <si>
    <t xml:space="preserve">Demanda </t>
  </si>
  <si>
    <t>Superhabit/deficit</t>
  </si>
  <si>
    <t>SUPERHABIT/DEFICIT VIVIENDA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</si>
</sst>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44" formatCode="_-&quot;$&quot;* #,##0.00_-;\-&quot;$&quot;* #,##0.00_-;_-&quot;$&quot;* &quot;-&quot;??_-;_-@_-"/>
  </numFmts>
  <fonts count="17">
    <font>
      <sz val="11"/>
      <color theme="1"/>
      <name val="Aptos Narrow"/>
      <family val="2"/>
      <scheme val="minor"/>
    </font>
    <font>
      <sz val="14"/>
      <color rgb="FF000000"/>
      <name val="Roboto Thin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FF0000"/>
      <name val="Lato"/>
      <family val="2"/>
    </font>
    <font>
      <sz val="12"/>
      <color rgb="FF000000"/>
      <name val="Lato Hairline"/>
      <family val="2"/>
    </font>
    <font>
      <sz val="12"/>
      <color theme="1"/>
      <name val="Aptos Narrow"/>
      <family val="2"/>
      <scheme val="minor"/>
    </font>
    <font>
      <sz val="12"/>
      <color rgb="FF000000"/>
      <name val="Stajn Pro Light"/>
      <family val="3"/>
    </font>
    <font>
      <i/>
      <sz val="12"/>
      <color rgb="FF000000"/>
      <name val="Playfair Display"/>
      <family val="3"/>
    </font>
    <font>
      <sz val="12"/>
      <color rgb="FF000000"/>
      <name val="Roboto Th"/>
    </font>
    <font>
      <vertAlign val="superscript"/>
      <sz val="12"/>
      <color rgb="FF000000"/>
      <name val="Roboto Th"/>
    </font>
    <font>
      <sz val="11"/>
      <color theme="1"/>
      <name val="Robot th"/>
    </font>
    <font>
      <sz val="14"/>
      <color rgb="FFBC8C00"/>
      <name val="Lato"/>
      <family val="2"/>
    </font>
    <font>
      <sz val="11"/>
      <color theme="1"/>
      <name val="Roboto Thin"/>
    </font>
    <font>
      <sz val="11"/>
      <color rgb="FF000000"/>
      <name val="Roboto Thin"/>
    </font>
    <font>
      <sz val="18"/>
      <name val="Arial"/>
    </font>
    <font>
      <sz val="24"/>
      <color rgb="FF000000"/>
      <name val="Lato Hairline"/>
    </font>
  </fonts>
  <fills count="3">
    <fill>
      <patternFill patternType="none"/>
    </fill>
    <fill>
      <patternFill patternType="gray125"/>
    </fill>
    <fill>
      <patternFill patternType="solid">
        <fgColor rgb="FFFFEB84"/>
        <bgColor indexed="64"/>
      </patternFill>
    </fill>
  </fills>
  <borders count="1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ck">
        <color rgb="FFFFFFFF"/>
      </right>
      <top style="thin">
        <color rgb="FFBFBFBF"/>
      </top>
      <bottom style="thin">
        <color rgb="FFBFBFB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n">
        <color rgb="FFBFBFBF"/>
      </left>
      <right style="thin">
        <color rgb="FFBFBFBF"/>
      </right>
      <top style="thick">
        <color rgb="FFFFFFF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 wrapText="1" readingOrder="1"/>
    </xf>
    <xf numFmtId="1" fontId="1" fillId="0" borderId="1" xfId="0" applyNumberFormat="1" applyFont="1" applyBorder="1" applyAlignment="1">
      <alignment horizontal="center" wrapText="1" readingOrder="1"/>
    </xf>
    <xf numFmtId="1" fontId="0" fillId="0" borderId="0" xfId="0" applyNumberFormat="1"/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6" fillId="0" borderId="0" xfId="0" applyFont="1"/>
    <xf numFmtId="0" fontId="7" fillId="0" borderId="2" xfId="0" applyFont="1" applyBorder="1" applyAlignment="1">
      <alignment horizontal="left" vertical="center" wrapText="1" readingOrder="1"/>
    </xf>
    <xf numFmtId="0" fontId="8" fillId="2" borderId="3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left" vertical="center" wrapText="1" readingOrder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3" fontId="9" fillId="0" borderId="1" xfId="0" applyNumberFormat="1" applyFont="1" applyBorder="1" applyAlignment="1">
      <alignment horizontal="center" vertical="center" wrapText="1" readingOrder="1"/>
    </xf>
    <xf numFmtId="6" fontId="9" fillId="0" borderId="1" xfId="0" applyNumberFormat="1" applyFont="1" applyBorder="1" applyAlignment="1">
      <alignment horizontal="center" vertical="center" wrapText="1" readingOrder="1"/>
    </xf>
    <xf numFmtId="9" fontId="9" fillId="0" borderId="1" xfId="0" applyNumberFormat="1" applyFont="1" applyBorder="1" applyAlignment="1">
      <alignment horizontal="center" vertical="center" wrapText="1" readingOrder="1"/>
    </xf>
    <xf numFmtId="10" fontId="0" fillId="0" borderId="0" xfId="0" applyNumberFormat="1"/>
    <xf numFmtId="3" fontId="0" fillId="0" borderId="0" xfId="0" applyNumberFormat="1"/>
    <xf numFmtId="9" fontId="0" fillId="0" borderId="0" xfId="2" applyFont="1"/>
    <xf numFmtId="0" fontId="4" fillId="0" borderId="0" xfId="0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 readingOrder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44" fontId="11" fillId="0" borderId="0" xfId="1" applyFont="1" applyAlignment="1">
      <alignment horizontal="center" vertical="center"/>
    </xf>
    <xf numFmtId="9" fontId="11" fillId="0" borderId="0" xfId="2" applyFont="1" applyAlignment="1">
      <alignment horizontal="center" vertical="center"/>
    </xf>
    <xf numFmtId="6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wrapText="1" readingOrder="1"/>
    </xf>
    <xf numFmtId="6" fontId="12" fillId="0" borderId="0" xfId="0" applyNumberFormat="1" applyFont="1" applyAlignment="1">
      <alignment horizontal="left" vertical="center" wrapText="1" readingOrder="1"/>
    </xf>
    <xf numFmtId="0" fontId="12" fillId="0" borderId="0" xfId="0" applyFont="1" applyAlignment="1">
      <alignment horizontal="left" vertical="center" wrapText="1" readingOrder="1"/>
    </xf>
    <xf numFmtId="0" fontId="3" fillId="0" borderId="0" xfId="0" applyFont="1"/>
    <xf numFmtId="3" fontId="3" fillId="0" borderId="0" xfId="0" applyNumberFormat="1" applyFont="1"/>
    <xf numFmtId="0" fontId="13" fillId="0" borderId="0" xfId="0" applyFont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 readingOrder="1"/>
    </xf>
    <xf numFmtId="0" fontId="1" fillId="0" borderId="1" xfId="0" applyFont="1" applyBorder="1" applyAlignment="1">
      <alignment horizontal="left" wrapText="1" indent="1" readingOrder="1"/>
    </xf>
    <xf numFmtId="0" fontId="16" fillId="0" borderId="9" xfId="0" applyFont="1" applyBorder="1" applyAlignment="1">
      <alignment horizontal="center" wrapText="1" readingOrder="1"/>
    </xf>
    <xf numFmtId="0" fontId="16" fillId="0" borderId="10" xfId="0" applyFont="1" applyBorder="1" applyAlignment="1">
      <alignment horizontal="center" wrapText="1" readingOrder="1"/>
    </xf>
    <xf numFmtId="0" fontId="16" fillId="0" borderId="11" xfId="0" applyFont="1" applyBorder="1" applyAlignment="1">
      <alignment horizontal="center" wrapText="1" readingOrder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Hoja1!$B$25</c:f>
              <c:strCache>
                <c:ptCount val="1"/>
                <c:pt idx="0">
                  <c:v>A/B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Hoja1!$A$26:$A$28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Hoja1!$B$26:$B$28</c:f>
              <c:numCache>
                <c:formatCode>0</c:formatCode>
                <c:ptCount val="3"/>
                <c:pt idx="0">
                  <c:v>3663</c:v>
                </c:pt>
                <c:pt idx="1">
                  <c:v>5729.4457274826791</c:v>
                </c:pt>
                <c:pt idx="2">
                  <c:v>7928.1685912240191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2-4C9A-B9CA-1C0EC2AAD06B}"/>
            </c:ext>
          </c:extLst>
        </c:ser>
        <c:ser>
          <c:idx val="1"/>
          <c:order val="1"/>
          <c:tx>
            <c:strRef>
              <c:f>Hoja1!$C$25</c:f>
              <c:strCache>
                <c:ptCount val="1"/>
                <c:pt idx="0">
                  <c:v>C+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Hoja1!$A$26:$A$28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Hoja1!$C$26:$C$28</c:f>
              <c:numCache>
                <c:formatCode>0</c:formatCode>
                <c:ptCount val="3"/>
                <c:pt idx="0">
                  <c:v>1004</c:v>
                </c:pt>
                <c:pt idx="1">
                  <c:v>1570.3968087339913</c:v>
                </c:pt>
                <c:pt idx="2">
                  <c:v>2173.0497585555322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2-4C9A-B9CA-1C0EC2AAD06B}"/>
            </c:ext>
          </c:extLst>
        </c:ser>
        <c:ser>
          <c:idx val="2"/>
          <c:order val="2"/>
          <c:tx>
            <c:strRef>
              <c:f>Hoja1!$D$25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Hoja1!$A$26:$A$28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Hoja1!$D$26:$D$28</c:f>
              <c:numCache>
                <c:formatCode>0</c:formatCode>
                <c:ptCount val="3"/>
                <c:pt idx="0">
                  <c:v>96</c:v>
                </c:pt>
                <c:pt idx="1">
                  <c:v>150.15746378332986</c:v>
                </c:pt>
                <c:pt idx="2">
                  <c:v>207.78165022044931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E2-4C9A-B9CA-1C0EC2AAD06B}"/>
            </c:ext>
          </c:extLst>
        </c:ser>
        <c:ser>
          <c:idx val="3"/>
          <c:order val="3"/>
          <c:tx>
            <c:strRef>
              <c:f>Hoja1!$E$25</c:f>
              <c:strCache>
                <c:ptCount val="1"/>
                <c:pt idx="0">
                  <c:v>C-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Hoja1!$A$26:$A$28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Hoja1!$E$26:$E$28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E2-4C9A-B9CA-1C0EC2AAD06B}"/>
            </c:ext>
          </c:extLst>
        </c:ser>
        <c:ser>
          <c:idx val="4"/>
          <c:order val="4"/>
          <c:tx>
            <c:strRef>
              <c:f>Hoja1!$F$25</c:f>
              <c:strCache>
                <c:ptCount val="1"/>
                <c:pt idx="0">
                  <c:v>D+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Hoja1!$A$26:$A$28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Hoja1!$F$26:$F$28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E2-4C9A-B9CA-1C0EC2AAD06B}"/>
            </c:ext>
          </c:extLst>
        </c:ser>
        <c:ser>
          <c:idx val="5"/>
          <c:order val="5"/>
          <c:tx>
            <c:strRef>
              <c:f>Hoja1!$G$25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Hoja1!$A$26:$A$28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Hoja1!$G$26:$G$28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E2-4C9A-B9CA-1C0EC2AAD06B}"/>
            </c:ext>
          </c:extLst>
        </c:ser>
        <c:ser>
          <c:idx val="6"/>
          <c:order val="6"/>
          <c:tx>
            <c:strRef>
              <c:f>Hoja1!$H$25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Hoja1!$A$26:$A$28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Hoja1!$H$26:$H$28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E2-4C9A-B9CA-1C0EC2AAD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6981696"/>
        <c:axId val="1516979776"/>
      </c:barChart>
      <c:catAx>
        <c:axId val="151698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6979776"/>
        <c:crosses val="autoZero"/>
        <c:auto val="1"/>
        <c:lblAlgn val="ctr"/>
        <c:lblOffset val="100"/>
        <c:noMultiLvlLbl val="0"/>
      </c:catAx>
      <c:valAx>
        <c:axId val="151697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698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13648293963254"/>
          <c:y val="0.14814814814814814"/>
          <c:w val="0.86497462817147852"/>
          <c:h val="0.736141732283464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Hoja2!$L$7</c:f>
              <c:strCache>
                <c:ptCount val="1"/>
                <c:pt idx="0">
                  <c:v>Demanda Potencial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Hoja2!$M$4:$S$4</c:f>
              <c:strCache>
                <c:ptCount val="7"/>
                <c:pt idx="0">
                  <c:v>A/B</c:v>
                </c:pt>
                <c:pt idx="1">
                  <c:v>C+</c:v>
                </c:pt>
                <c:pt idx="2">
                  <c:v>C</c:v>
                </c:pt>
                <c:pt idx="3">
                  <c:v>C-</c:v>
                </c:pt>
                <c:pt idx="4">
                  <c:v>D+</c:v>
                </c:pt>
                <c:pt idx="5">
                  <c:v>D-</c:v>
                </c:pt>
                <c:pt idx="6">
                  <c:v>E</c:v>
                </c:pt>
              </c:strCache>
            </c:strRef>
          </c:cat>
          <c:val>
            <c:numRef>
              <c:f>Hoja2!$M$7:$S$7</c:f>
              <c:numCache>
                <c:formatCode>0</c:formatCode>
                <c:ptCount val="7"/>
                <c:pt idx="0">
                  <c:v>19501.356</c:v>
                </c:pt>
                <c:pt idx="1">
                  <c:v>27859.08</c:v>
                </c:pt>
                <c:pt idx="2">
                  <c:v>31573.624000000007</c:v>
                </c:pt>
                <c:pt idx="3">
                  <c:v>28678.464705882354</c:v>
                </c:pt>
                <c:pt idx="4">
                  <c:v>22983.741000000002</c:v>
                </c:pt>
                <c:pt idx="5">
                  <c:v>30391.723636363633</c:v>
                </c:pt>
                <c:pt idx="6">
                  <c:v>6686.1792000000005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84-43B4-9556-4D5B9F68940A}"/>
            </c:ext>
          </c:extLst>
        </c:ser>
        <c:ser>
          <c:idx val="3"/>
          <c:order val="1"/>
          <c:tx>
            <c:strRef>
              <c:f>Hoja2!$L$8</c:f>
              <c:strCache>
                <c:ptCount val="1"/>
                <c:pt idx="0">
                  <c:v>Oferta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Hoja2!$M$4:$S$4</c:f>
              <c:strCache>
                <c:ptCount val="7"/>
                <c:pt idx="0">
                  <c:v>A/B</c:v>
                </c:pt>
                <c:pt idx="1">
                  <c:v>C+</c:v>
                </c:pt>
                <c:pt idx="2">
                  <c:v>C</c:v>
                </c:pt>
                <c:pt idx="3">
                  <c:v>C-</c:v>
                </c:pt>
                <c:pt idx="4">
                  <c:v>D+</c:v>
                </c:pt>
                <c:pt idx="5">
                  <c:v>D-</c:v>
                </c:pt>
                <c:pt idx="6">
                  <c:v>E</c:v>
                </c:pt>
              </c:strCache>
            </c:strRef>
          </c:cat>
          <c:val>
            <c:numRef>
              <c:f>Hoja2!$M$8:$S$8</c:f>
              <c:numCache>
                <c:formatCode>0</c:formatCode>
                <c:ptCount val="7"/>
                <c:pt idx="0">
                  <c:v>3663</c:v>
                </c:pt>
                <c:pt idx="1">
                  <c:v>1004</c:v>
                </c:pt>
                <c:pt idx="2">
                  <c:v>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84-43B4-9556-4D5B9F689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2812943"/>
        <c:axId val="1032811023"/>
      </c:barChart>
      <c:catAx>
        <c:axId val="103281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32811023"/>
        <c:crosses val="autoZero"/>
        <c:auto val="1"/>
        <c:lblAlgn val="ctr"/>
        <c:lblOffset val="100"/>
        <c:noMultiLvlLbl val="0"/>
      </c:catAx>
      <c:valAx>
        <c:axId val="1032811023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32812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Hoja2!$L$5</c:f>
              <c:strCache>
                <c:ptCount val="1"/>
                <c:pt idx="0">
                  <c:v>Necesidad vivienda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Hoja2!$M$3:$S$4</c:f>
              <c:strCache>
                <c:ptCount val="7"/>
                <c:pt idx="0">
                  <c:v>A/B</c:v>
                </c:pt>
                <c:pt idx="1">
                  <c:v>C+</c:v>
                </c:pt>
                <c:pt idx="2">
                  <c:v>C</c:v>
                </c:pt>
                <c:pt idx="3">
                  <c:v>C-</c:v>
                </c:pt>
                <c:pt idx="4">
                  <c:v>D+</c:v>
                </c:pt>
                <c:pt idx="5">
                  <c:v>D-</c:v>
                </c:pt>
                <c:pt idx="6">
                  <c:v>E</c:v>
                </c:pt>
              </c:strCache>
            </c:strRef>
          </c:cat>
          <c:val>
            <c:numRef>
              <c:f>Hoja2!$M$5:$S$5</c:f>
              <c:numCache>
                <c:formatCode>0</c:formatCode>
                <c:ptCount val="7"/>
                <c:pt idx="0">
                  <c:v>11693.78</c:v>
                </c:pt>
                <c:pt idx="1">
                  <c:v>20046.48</c:v>
                </c:pt>
                <c:pt idx="2">
                  <c:v>28399.18</c:v>
                </c:pt>
                <c:pt idx="3">
                  <c:v>29234.449999999997</c:v>
                </c:pt>
                <c:pt idx="4">
                  <c:v>27563.91</c:v>
                </c:pt>
                <c:pt idx="5">
                  <c:v>40092.959999999999</c:v>
                </c:pt>
                <c:pt idx="6">
                  <c:v>10023.24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6-4853-8733-DAC0D2135371}"/>
            </c:ext>
          </c:extLst>
        </c:ser>
        <c:ser>
          <c:idx val="1"/>
          <c:order val="1"/>
          <c:tx>
            <c:strRef>
              <c:f>Hoja2!$L$6</c:f>
              <c:strCache>
                <c:ptCount val="1"/>
                <c:pt idx="0">
                  <c:v>Vivienda estimadas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Hoja2!$M$3:$S$4</c:f>
              <c:strCache>
                <c:ptCount val="7"/>
                <c:pt idx="0">
                  <c:v>A/B</c:v>
                </c:pt>
                <c:pt idx="1">
                  <c:v>C+</c:v>
                </c:pt>
                <c:pt idx="2">
                  <c:v>C</c:v>
                </c:pt>
                <c:pt idx="3">
                  <c:v>C-</c:v>
                </c:pt>
                <c:pt idx="4">
                  <c:v>D+</c:v>
                </c:pt>
                <c:pt idx="5">
                  <c:v>D-</c:v>
                </c:pt>
                <c:pt idx="6">
                  <c:v>E</c:v>
                </c:pt>
              </c:strCache>
            </c:strRef>
          </c:cat>
          <c:val>
            <c:numRef>
              <c:f>Hoja2!$M$6:$S$6</c:f>
              <c:numCache>
                <c:formatCode>0</c:formatCode>
                <c:ptCount val="7"/>
                <c:pt idx="0">
                  <c:v>17852.35613</c:v>
                </c:pt>
                <c:pt idx="1">
                  <c:v>32017.575969999998</c:v>
                </c:pt>
                <c:pt idx="2">
                  <c:v>40330.134389999999</c:v>
                </c:pt>
                <c:pt idx="3">
                  <c:v>42561.666590000001</c:v>
                </c:pt>
                <c:pt idx="4">
                  <c:v>31427.945460000006</c:v>
                </c:pt>
                <c:pt idx="5">
                  <c:v>45881.626100000001</c:v>
                </c:pt>
                <c:pt idx="6">
                  <c:v>10700.438749999999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36-4853-8733-DAC0D2135371}"/>
            </c:ext>
          </c:extLst>
        </c:ser>
        <c:ser>
          <c:idx val="2"/>
          <c:order val="2"/>
          <c:tx>
            <c:strRef>
              <c:f>Hoja2!$L$7</c:f>
              <c:strCache>
                <c:ptCount val="1"/>
                <c:pt idx="0">
                  <c:v>Demanda Potencial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Hoja2!$M$3:$S$4</c:f>
              <c:strCache>
                <c:ptCount val="7"/>
                <c:pt idx="0">
                  <c:v>A/B</c:v>
                </c:pt>
                <c:pt idx="1">
                  <c:v>C+</c:v>
                </c:pt>
                <c:pt idx="2">
                  <c:v>C</c:v>
                </c:pt>
                <c:pt idx="3">
                  <c:v>C-</c:v>
                </c:pt>
                <c:pt idx="4">
                  <c:v>D+</c:v>
                </c:pt>
                <c:pt idx="5">
                  <c:v>D-</c:v>
                </c:pt>
                <c:pt idx="6">
                  <c:v>E</c:v>
                </c:pt>
              </c:strCache>
            </c:strRef>
          </c:cat>
          <c:val>
            <c:numRef>
              <c:f>Hoja2!$M$7:$S$7</c:f>
              <c:numCache>
                <c:formatCode>0</c:formatCode>
                <c:ptCount val="7"/>
                <c:pt idx="0">
                  <c:v>19501.356</c:v>
                </c:pt>
                <c:pt idx="1">
                  <c:v>27859.08</c:v>
                </c:pt>
                <c:pt idx="2">
                  <c:v>31573.624000000007</c:v>
                </c:pt>
                <c:pt idx="3">
                  <c:v>28678.464705882354</c:v>
                </c:pt>
                <c:pt idx="4">
                  <c:v>22983.741000000002</c:v>
                </c:pt>
                <c:pt idx="5">
                  <c:v>30391.723636363633</c:v>
                </c:pt>
                <c:pt idx="6">
                  <c:v>6686.1792000000005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36-4853-8733-DAC0D2135371}"/>
            </c:ext>
          </c:extLst>
        </c:ser>
        <c:ser>
          <c:idx val="3"/>
          <c:order val="3"/>
          <c:tx>
            <c:strRef>
              <c:f>Hoja2!$L$8</c:f>
              <c:strCache>
                <c:ptCount val="1"/>
                <c:pt idx="0">
                  <c:v>Oferta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Hoja2!$M$3:$S$4</c:f>
              <c:strCache>
                <c:ptCount val="7"/>
                <c:pt idx="0">
                  <c:v>A/B</c:v>
                </c:pt>
                <c:pt idx="1">
                  <c:v>C+</c:v>
                </c:pt>
                <c:pt idx="2">
                  <c:v>C</c:v>
                </c:pt>
                <c:pt idx="3">
                  <c:v>C-</c:v>
                </c:pt>
                <c:pt idx="4">
                  <c:v>D+</c:v>
                </c:pt>
                <c:pt idx="5">
                  <c:v>D-</c:v>
                </c:pt>
                <c:pt idx="6">
                  <c:v>E</c:v>
                </c:pt>
              </c:strCache>
            </c:strRef>
          </c:cat>
          <c:val>
            <c:numRef>
              <c:f>Hoja2!$M$8:$S$8</c:f>
              <c:numCache>
                <c:formatCode>0</c:formatCode>
                <c:ptCount val="7"/>
                <c:pt idx="0">
                  <c:v>3663</c:v>
                </c:pt>
                <c:pt idx="1">
                  <c:v>1004</c:v>
                </c:pt>
                <c:pt idx="2">
                  <c:v>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36-4853-8733-DAC0D2135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7456399"/>
        <c:axId val="1037455439"/>
      </c:barChart>
      <c:catAx>
        <c:axId val="1037456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37455439"/>
        <c:crosses val="autoZero"/>
        <c:auto val="1"/>
        <c:lblAlgn val="ctr"/>
        <c:lblOffset val="100"/>
        <c:noMultiLvlLbl val="0"/>
      </c:catAx>
      <c:valAx>
        <c:axId val="1037455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37456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865909</xdr:colOff>
      <xdr:row>25</xdr:row>
      <xdr:rowOff>210127</xdr:rowOff>
    </xdr:from>
    <xdr:to>
      <xdr:col>13</xdr:col>
      <xdr:colOff>1050636</xdr:colOff>
      <xdr:row>35</xdr:row>
      <xdr:rowOff>471054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0F6049C-DDCA-0987-6B08-F19C123EA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678542</xdr:colOff>
      <xdr:row>0</xdr:row>
      <xdr:rowOff>0</xdr:rowOff>
    </xdr:from>
    <xdr:to>
      <xdr:col>19</xdr:col>
      <xdr:colOff>679449</xdr:colOff>
      <xdr:row>14</xdr:row>
      <xdr:rowOff>3629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6C9880-3F22-3C36-5370-65C9D28B7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625928</xdr:colOff>
      <xdr:row>0</xdr:row>
      <xdr:rowOff>0</xdr:rowOff>
    </xdr:from>
    <xdr:to>
      <xdr:col>18</xdr:col>
      <xdr:colOff>628196</xdr:colOff>
      <xdr:row>14</xdr:row>
      <xdr:rowOff>78922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1F9A0E1-2FE3-8F58-30EF-7F179DF8F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AA27D-77C9-4B53-B9AC-2BB1473D0B7D}">
  <dimension ref="A1:AD43"/>
  <sheetViews>
    <sheetView topLeftCell="A4" zoomScale="55" zoomScaleNormal="55" workbookViewId="0">
      <selection activeCell="F21" sqref="F21"/>
    </sheetView>
  </sheetViews>
  <sheetFormatPr baseColWidth="10" defaultRowHeight="14.5"/>
  <cols>
    <col min="11" max="11" width="13.81640625" bestFit="1" customWidth="1"/>
    <col min="12" max="14" width="24.453125" bestFit="1" customWidth="1"/>
    <col min="17" max="19" width="24.453125" bestFit="1" customWidth="1"/>
  </cols>
  <sheetData>
    <row r="1" spans="1:18">
      <c r="A1" s="4" t="s">
        <v>12</v>
      </c>
      <c r="B1" s="4"/>
      <c r="C1" s="4"/>
      <c r="D1" s="4"/>
      <c r="E1" s="4"/>
      <c r="F1" s="4"/>
      <c r="G1" s="4"/>
      <c r="H1" s="4"/>
    </row>
    <row r="2" spans="1:18">
      <c r="A2" s="4" t="s">
        <v>13</v>
      </c>
      <c r="B2" s="4"/>
      <c r="C2" s="4"/>
      <c r="D2" s="4"/>
      <c r="E2" s="4"/>
      <c r="F2" s="4"/>
      <c r="G2" s="4"/>
      <c r="H2" s="4"/>
    </row>
    <row r="3" spans="1:18"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11</v>
      </c>
      <c r="H3" t="s">
        <v>7</v>
      </c>
    </row>
    <row r="4" spans="1:18">
      <c r="A4">
        <v>2025</v>
      </c>
      <c r="B4" s="3">
        <v>11693.78</v>
      </c>
      <c r="C4" s="3">
        <v>20046.48</v>
      </c>
      <c r="D4" s="3">
        <v>28399.18</v>
      </c>
      <c r="E4" s="3">
        <v>29234.449999999997</v>
      </c>
      <c r="F4" s="3">
        <v>27563.91</v>
      </c>
      <c r="G4" s="3">
        <v>40092.959999999999</v>
      </c>
      <c r="H4" s="3">
        <v>10023.24</v>
      </c>
    </row>
    <row r="5" spans="1:18">
      <c r="A5">
        <v>2030</v>
      </c>
      <c r="B5" s="3">
        <v>13455.400000000001</v>
      </c>
      <c r="C5" s="3">
        <v>23066.399999999998</v>
      </c>
      <c r="D5" s="3">
        <v>32677.4</v>
      </c>
      <c r="E5" s="3">
        <v>36521.800000000003</v>
      </c>
      <c r="F5" s="3">
        <v>28833</v>
      </c>
      <c r="G5" s="3">
        <v>46132.799999999996</v>
      </c>
      <c r="H5" s="3">
        <v>11533.199999999999</v>
      </c>
      <c r="L5" s="3"/>
      <c r="M5" s="3"/>
      <c r="N5" s="3"/>
    </row>
    <row r="6" spans="1:18">
      <c r="A6">
        <v>2035</v>
      </c>
      <c r="B6" s="3">
        <v>15480.430000000002</v>
      </c>
      <c r="C6" s="3">
        <v>26537.879999999997</v>
      </c>
      <c r="D6" s="3">
        <v>37595.33</v>
      </c>
      <c r="E6" s="3">
        <v>42018.31</v>
      </c>
      <c r="F6" s="3">
        <v>33172.35</v>
      </c>
      <c r="G6" s="3">
        <v>53075.759999999995</v>
      </c>
      <c r="H6" s="3">
        <v>13268.939999999999</v>
      </c>
      <c r="L6" s="3"/>
      <c r="M6" s="3"/>
      <c r="N6" s="3"/>
    </row>
    <row r="7" spans="1:18">
      <c r="B7" s="3"/>
      <c r="C7" s="3"/>
      <c r="D7" s="3"/>
      <c r="E7" s="3"/>
      <c r="F7" s="3"/>
      <c r="G7" s="3"/>
      <c r="H7" s="3"/>
      <c r="L7" s="3"/>
      <c r="M7" s="3"/>
      <c r="N7" s="3"/>
    </row>
    <row r="8" spans="1:18">
      <c r="A8" s="4" t="s">
        <v>15</v>
      </c>
      <c r="B8" s="4"/>
      <c r="C8" s="4"/>
      <c r="D8" s="4"/>
      <c r="E8" s="4"/>
      <c r="F8" s="4"/>
      <c r="G8" s="4"/>
      <c r="H8" s="4"/>
      <c r="L8" s="3"/>
      <c r="M8" s="3"/>
      <c r="N8" s="3"/>
    </row>
    <row r="9" spans="1:18" ht="35">
      <c r="A9" s="4" t="s">
        <v>14</v>
      </c>
      <c r="B9" s="4"/>
      <c r="C9" s="4"/>
      <c r="D9" s="4"/>
      <c r="E9" s="4"/>
      <c r="F9" s="4"/>
      <c r="G9" s="4"/>
      <c r="H9" s="4"/>
      <c r="L9" s="28" t="s">
        <v>31</v>
      </c>
      <c r="M9" s="28" t="s">
        <v>32</v>
      </c>
      <c r="N9" s="28" t="s">
        <v>34</v>
      </c>
      <c r="O9" s="28" t="s">
        <v>36</v>
      </c>
      <c r="P9" s="28" t="s">
        <v>38</v>
      </c>
      <c r="Q9" s="28" t="s">
        <v>40</v>
      </c>
      <c r="R9" s="28" t="s">
        <v>42</v>
      </c>
    </row>
    <row r="10" spans="1:18" ht="70">
      <c r="A10" t="s">
        <v>10</v>
      </c>
      <c r="B10" t="s">
        <v>1</v>
      </c>
      <c r="C10" t="s">
        <v>2</v>
      </c>
      <c r="D10" t="s">
        <v>3</v>
      </c>
      <c r="E10" t="s">
        <v>4</v>
      </c>
      <c r="F10" t="s">
        <v>5</v>
      </c>
      <c r="G10" t="s">
        <v>11</v>
      </c>
      <c r="H10" t="s">
        <v>7</v>
      </c>
      <c r="L10" s="29">
        <v>3100000</v>
      </c>
      <c r="M10" s="30" t="s">
        <v>33</v>
      </c>
      <c r="N10" s="30" t="s">
        <v>35</v>
      </c>
      <c r="O10" s="30" t="s">
        <v>37</v>
      </c>
      <c r="P10" s="30" t="s">
        <v>39</v>
      </c>
      <c r="Q10" s="30" t="s">
        <v>41</v>
      </c>
      <c r="R10" s="30" t="s">
        <v>43</v>
      </c>
    </row>
    <row r="11" spans="1:18">
      <c r="A11">
        <v>2025</v>
      </c>
      <c r="B11" s="3">
        <v>19501.356000000003</v>
      </c>
      <c r="C11" s="3">
        <v>27859.08</v>
      </c>
      <c r="D11" s="3">
        <v>31573.624000000007</v>
      </c>
      <c r="E11" s="3">
        <v>28678.464705882354</v>
      </c>
      <c r="F11" s="3">
        <v>22983.741000000002</v>
      </c>
      <c r="G11" s="3">
        <v>30391.723636363633</v>
      </c>
      <c r="H11" s="3">
        <v>6686.1792000000005</v>
      </c>
      <c r="L11" s="3"/>
      <c r="M11" s="3"/>
      <c r="N11" s="3"/>
    </row>
    <row r="12" spans="1:18">
      <c r="A12">
        <v>2030</v>
      </c>
      <c r="B12" s="3">
        <v>22529.122000000003</v>
      </c>
      <c r="C12" s="3">
        <v>32184.46</v>
      </c>
      <c r="D12" s="3">
        <v>36475.721333333342</v>
      </c>
      <c r="E12" s="3">
        <v>35970.867058823533</v>
      </c>
      <c r="F12" s="3">
        <v>24138.345000000001</v>
      </c>
      <c r="G12" s="3">
        <v>35110.32</v>
      </c>
      <c r="H12" s="3">
        <v>7724.2703999999994</v>
      </c>
      <c r="L12" s="3"/>
      <c r="M12" s="3"/>
      <c r="N12" s="3"/>
    </row>
    <row r="13" spans="1:18">
      <c r="A13">
        <v>2035</v>
      </c>
      <c r="B13" s="3">
        <v>26553.246650000001</v>
      </c>
      <c r="C13" s="3">
        <v>37933.209499999997</v>
      </c>
      <c r="D13" s="3">
        <v>42990.970766666673</v>
      </c>
      <c r="E13" s="3">
        <v>42395.940029411766</v>
      </c>
      <c r="F13" s="3">
        <v>28449.907124999998</v>
      </c>
      <c r="G13" s="3">
        <v>41381.683090909079</v>
      </c>
      <c r="H13" s="3">
        <v>9103.9702799999977</v>
      </c>
      <c r="L13" s="3"/>
      <c r="M13" s="3"/>
      <c r="N13" s="3"/>
    </row>
    <row r="16" spans="1:18" ht="17.5">
      <c r="A16" s="4" t="s">
        <v>9</v>
      </c>
      <c r="B16" s="4"/>
      <c r="C16" s="4"/>
      <c r="D16" s="4"/>
      <c r="E16" s="4"/>
      <c r="F16" s="4"/>
      <c r="G16" s="4"/>
      <c r="H16" s="4"/>
      <c r="L16" s="28"/>
      <c r="M16" s="29"/>
    </row>
    <row r="17" spans="1:20" ht="17.5">
      <c r="A17" s="4" t="s">
        <v>8</v>
      </c>
      <c r="B17" s="4"/>
      <c r="C17" s="4"/>
      <c r="D17" s="4"/>
      <c r="E17" s="4"/>
      <c r="F17" s="4"/>
      <c r="G17" s="4"/>
      <c r="H17" s="4"/>
      <c r="L17" s="28"/>
      <c r="M17" s="30"/>
    </row>
    <row r="18" spans="1:20" ht="18">
      <c r="A18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L18" s="28"/>
      <c r="M18" s="30"/>
    </row>
    <row r="19" spans="1:20" ht="18">
      <c r="A19">
        <v>2025</v>
      </c>
      <c r="B19" s="2">
        <v>17852.35613</v>
      </c>
      <c r="C19" s="2">
        <v>32017.575969999998</v>
      </c>
      <c r="D19" s="2">
        <v>40330.134389999999</v>
      </c>
      <c r="E19" s="2">
        <v>42561.666590000001</v>
      </c>
      <c r="F19" s="2">
        <v>31427.945460000006</v>
      </c>
      <c r="G19" s="2">
        <v>45881.626100000001</v>
      </c>
      <c r="H19" s="2">
        <v>10700.438749999999</v>
      </c>
      <c r="L19" s="28"/>
      <c r="M19" s="30"/>
    </row>
    <row r="20" spans="1:20" ht="18">
      <c r="A20">
        <v>2030</v>
      </c>
      <c r="B20" s="2">
        <v>21964.2127</v>
      </c>
      <c r="C20" s="2">
        <v>40667.638489999998</v>
      </c>
      <c r="D20" s="2">
        <v>53324.887090000004</v>
      </c>
      <c r="E20" s="2">
        <v>56034.177679999993</v>
      </c>
      <c r="F20" s="2">
        <v>34014.518579999996</v>
      </c>
      <c r="G20" s="2">
        <v>48829.190490000001</v>
      </c>
      <c r="H20" s="2">
        <v>9623.6478800000004</v>
      </c>
      <c r="L20" s="28"/>
      <c r="M20" s="30"/>
      <c r="N20" s="31" t="s">
        <v>45</v>
      </c>
    </row>
    <row r="21" spans="1:20" ht="31.5" customHeight="1">
      <c r="A21">
        <v>2035</v>
      </c>
      <c r="B21" s="2">
        <v>26858.896099999998</v>
      </c>
      <c r="C21" s="2">
        <v>51063.894649999995</v>
      </c>
      <c r="D21" s="2">
        <v>68890.464149999985</v>
      </c>
      <c r="E21" s="2">
        <v>72178.261299999998</v>
      </c>
      <c r="F21" s="2">
        <v>37252.175819999997</v>
      </c>
      <c r="G21" s="2">
        <v>52581.094570000001</v>
      </c>
      <c r="H21" s="2">
        <v>8412.7148199999992</v>
      </c>
      <c r="L21" s="32">
        <f>6476+974</f>
        <v>7450</v>
      </c>
      <c r="M21" s="30"/>
    </row>
    <row r="22" spans="1:20" ht="17.5">
      <c r="L22" s="28"/>
      <c r="M22" s="30"/>
      <c r="N22" t="s">
        <v>46</v>
      </c>
    </row>
    <row r="23" spans="1:20">
      <c r="A23" s="4" t="s">
        <v>16</v>
      </c>
      <c r="B23" s="4"/>
      <c r="C23" s="4"/>
      <c r="D23" s="4"/>
      <c r="E23" s="4"/>
      <c r="F23" s="4"/>
      <c r="G23" s="4"/>
      <c r="H23" s="4"/>
      <c r="K23" t="s">
        <v>44</v>
      </c>
      <c r="L23" s="18">
        <f>9236+1073</f>
        <v>10309</v>
      </c>
    </row>
    <row r="24" spans="1:20">
      <c r="A24" s="4" t="s">
        <v>17</v>
      </c>
      <c r="B24" s="4"/>
      <c r="C24" s="4"/>
      <c r="D24" s="4"/>
      <c r="E24" s="4"/>
      <c r="F24" s="4"/>
      <c r="G24" s="4"/>
      <c r="H24" s="4"/>
      <c r="K24" s="3">
        <f>SUM(B26:H26)</f>
        <v>4763</v>
      </c>
    </row>
    <row r="25" spans="1:20" ht="18">
      <c r="A25" t="s">
        <v>0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</row>
    <row r="26" spans="1:20" ht="18">
      <c r="A26">
        <v>2025</v>
      </c>
      <c r="B26" s="2">
        <f>N35+S35</f>
        <v>3663</v>
      </c>
      <c r="C26" s="2">
        <f>L35+Q35+M35+R35</f>
        <v>1004</v>
      </c>
      <c r="D26" s="2">
        <f>K35</f>
        <v>96</v>
      </c>
      <c r="E26" s="2">
        <v>0</v>
      </c>
      <c r="F26" s="2">
        <v>0</v>
      </c>
      <c r="G26" s="2">
        <v>0</v>
      </c>
      <c r="H26" s="2">
        <v>0</v>
      </c>
      <c r="K26" s="19">
        <f>B26/K24</f>
        <v>0.76905311778290997</v>
      </c>
      <c r="L26" s="19">
        <f>C26/K24</f>
        <v>0.21079151795087131</v>
      </c>
      <c r="M26" s="19">
        <f>D26/K24</f>
        <v>2.0155364266218771E-2</v>
      </c>
      <c r="N26" s="19">
        <f>E26/K24</f>
        <v>0</v>
      </c>
      <c r="O26" s="19">
        <f>F26/K24</f>
        <v>0</v>
      </c>
      <c r="P26" s="19">
        <f>G26/K24</f>
        <v>0</v>
      </c>
      <c r="Q26" s="19">
        <f>H26/K24</f>
        <v>0</v>
      </c>
      <c r="R26" s="19"/>
    </row>
    <row r="27" spans="1:20" ht="18">
      <c r="A27">
        <v>2030</v>
      </c>
      <c r="B27" s="2">
        <f>K26*$L$21</f>
        <v>5729.4457274826791</v>
      </c>
      <c r="C27" s="2">
        <f t="shared" ref="C27:H27" si="0">L26*$L$21</f>
        <v>1570.3968087339913</v>
      </c>
      <c r="D27" s="2">
        <f t="shared" si="0"/>
        <v>150.15746378332986</v>
      </c>
      <c r="E27" s="2">
        <f t="shared" si="0"/>
        <v>0</v>
      </c>
      <c r="F27" s="2">
        <f t="shared" si="0"/>
        <v>0</v>
      </c>
      <c r="G27" s="2">
        <f t="shared" si="0"/>
        <v>0</v>
      </c>
      <c r="H27" s="2">
        <f t="shared" si="0"/>
        <v>0</v>
      </c>
      <c r="L27" s="18"/>
      <c r="M27" s="18"/>
      <c r="N27" s="18"/>
      <c r="Q27" s="18"/>
      <c r="T27" s="18"/>
    </row>
    <row r="28" spans="1:20" ht="18">
      <c r="A28">
        <v>2035</v>
      </c>
      <c r="B28" s="2">
        <f>K26*$L$23</f>
        <v>7928.1685912240191</v>
      </c>
      <c r="C28" s="2">
        <f t="shared" ref="C28:H28" si="1">L26*$L$23</f>
        <v>2173.0497585555322</v>
      </c>
      <c r="D28" s="2">
        <f t="shared" si="1"/>
        <v>207.78165022044931</v>
      </c>
      <c r="E28" s="2">
        <f t="shared" si="1"/>
        <v>0</v>
      </c>
      <c r="F28" s="2">
        <f t="shared" si="1"/>
        <v>0</v>
      </c>
      <c r="G28" s="2">
        <f t="shared" si="1"/>
        <v>0</v>
      </c>
      <c r="H28" s="2">
        <f t="shared" si="1"/>
        <v>0</v>
      </c>
      <c r="N28" s="18"/>
    </row>
    <row r="32" spans="1:20" ht="16.5" customHeight="1" thickBot="1">
      <c r="J32" s="20" t="s">
        <v>27</v>
      </c>
      <c r="K32" s="20"/>
      <c r="L32" s="20"/>
      <c r="M32" s="20"/>
      <c r="N32" s="21"/>
      <c r="O32" s="8"/>
      <c r="P32" s="5" t="s">
        <v>28</v>
      </c>
      <c r="Q32" s="6"/>
      <c r="R32" s="6"/>
      <c r="S32" s="7"/>
    </row>
    <row r="33" spans="1:30" ht="18.5" thickTop="1" thickBot="1">
      <c r="J33" s="23"/>
      <c r="K33" s="10" t="s">
        <v>30</v>
      </c>
      <c r="L33" s="10" t="s">
        <v>18</v>
      </c>
      <c r="M33" s="10" t="s">
        <v>19</v>
      </c>
      <c r="N33" s="10" t="s">
        <v>20</v>
      </c>
      <c r="O33" s="8"/>
      <c r="P33" s="9"/>
      <c r="Q33" s="10" t="s">
        <v>18</v>
      </c>
      <c r="R33" s="10" t="s">
        <v>19</v>
      </c>
      <c r="S33" s="10" t="s">
        <v>20</v>
      </c>
    </row>
    <row r="34" spans="1:30" ht="31.5" thickTop="1">
      <c r="A34" t="s">
        <v>0</v>
      </c>
      <c r="J34" s="13" t="s">
        <v>21</v>
      </c>
      <c r="K34" s="24">
        <v>1</v>
      </c>
      <c r="L34" s="12">
        <v>5</v>
      </c>
      <c r="M34" s="12">
        <v>34</v>
      </c>
      <c r="N34" s="12">
        <v>100</v>
      </c>
      <c r="O34" s="8"/>
      <c r="P34" s="11" t="s">
        <v>21</v>
      </c>
      <c r="Q34" s="12">
        <v>1</v>
      </c>
      <c r="R34" s="12">
        <v>7</v>
      </c>
      <c r="S34" s="12">
        <v>14</v>
      </c>
      <c r="AB34" s="17"/>
    </row>
    <row r="35" spans="1:30" ht="31">
      <c r="J35" s="13" t="s">
        <v>22</v>
      </c>
      <c r="K35" s="24">
        <v>96</v>
      </c>
      <c r="L35" s="13">
        <v>91</v>
      </c>
      <c r="M35" s="13">
        <v>509</v>
      </c>
      <c r="N35" s="14">
        <v>3237</v>
      </c>
      <c r="O35" s="8"/>
      <c r="P35" s="11" t="s">
        <v>22</v>
      </c>
      <c r="Q35" s="13">
        <v>100</v>
      </c>
      <c r="R35" s="13">
        <v>304</v>
      </c>
      <c r="S35" s="13">
        <v>426</v>
      </c>
      <c r="Z35" s="18"/>
      <c r="AA35" s="18"/>
      <c r="AB35" s="17"/>
    </row>
    <row r="36" spans="1:30" ht="77.5">
      <c r="J36" s="13" t="s">
        <v>23</v>
      </c>
      <c r="K36" s="25">
        <v>670000</v>
      </c>
      <c r="L36" s="15">
        <v>1508692</v>
      </c>
      <c r="M36" s="15">
        <v>2704445</v>
      </c>
      <c r="N36" s="15">
        <v>5498520</v>
      </c>
      <c r="O36" s="8"/>
      <c r="P36" s="11" t="s">
        <v>23</v>
      </c>
      <c r="Q36" s="15">
        <v>1480000</v>
      </c>
      <c r="R36" s="15">
        <v>2391977</v>
      </c>
      <c r="S36" s="15">
        <v>5004974</v>
      </c>
      <c r="Z36" s="18"/>
      <c r="AA36" s="18"/>
      <c r="AB36" s="17"/>
    </row>
    <row r="37" spans="1:30" ht="49.5">
      <c r="F37">
        <v>160</v>
      </c>
      <c r="J37" s="13" t="s">
        <v>29</v>
      </c>
      <c r="K37" s="27">
        <v>15277</v>
      </c>
      <c r="L37" s="15">
        <v>27801</v>
      </c>
      <c r="M37" s="15">
        <v>43828</v>
      </c>
      <c r="N37" s="15">
        <v>59233</v>
      </c>
      <c r="O37" s="8"/>
      <c r="P37" s="11" t="s">
        <v>29</v>
      </c>
      <c r="Q37" s="15">
        <v>31250</v>
      </c>
      <c r="R37" s="15">
        <v>29578</v>
      </c>
      <c r="S37" s="15">
        <v>29830</v>
      </c>
      <c r="Z37" s="18"/>
      <c r="AA37" s="18"/>
      <c r="AB37" s="17"/>
      <c r="AD37" s="18"/>
    </row>
    <row r="38" spans="1:30" ht="31">
      <c r="J38" s="13" t="s">
        <v>24</v>
      </c>
      <c r="K38" s="24">
        <v>44</v>
      </c>
      <c r="L38" s="13">
        <v>55.8</v>
      </c>
      <c r="M38" s="13">
        <v>67</v>
      </c>
      <c r="N38" s="13">
        <v>92.1</v>
      </c>
      <c r="O38" s="8"/>
      <c r="P38" s="11" t="s">
        <v>24</v>
      </c>
      <c r="Q38" s="13">
        <v>47.4</v>
      </c>
      <c r="R38" s="13">
        <v>82.3</v>
      </c>
      <c r="S38" s="13">
        <v>165.2</v>
      </c>
      <c r="AB38" s="17"/>
    </row>
    <row r="39" spans="1:30" ht="108.5">
      <c r="J39" s="13" t="s">
        <v>25</v>
      </c>
      <c r="K39" s="24">
        <v>20</v>
      </c>
      <c r="L39" s="13">
        <v>25</v>
      </c>
      <c r="M39" s="13">
        <v>17</v>
      </c>
      <c r="N39" s="13">
        <v>28</v>
      </c>
      <c r="O39" s="8"/>
      <c r="P39" s="11" t="s">
        <v>25</v>
      </c>
      <c r="Q39" s="13">
        <v>7</v>
      </c>
      <c r="R39" s="13">
        <v>18</v>
      </c>
      <c r="S39" s="13">
        <v>44</v>
      </c>
      <c r="AB39" s="17"/>
    </row>
    <row r="40" spans="1:30" ht="31">
      <c r="J40" s="13" t="s">
        <v>26</v>
      </c>
      <c r="K40" s="26">
        <f>(F37-K35)/F37</f>
        <v>0.4</v>
      </c>
      <c r="L40" s="16">
        <v>0.61</v>
      </c>
      <c r="M40" s="16">
        <v>0.7</v>
      </c>
      <c r="N40" s="16">
        <v>0.6</v>
      </c>
      <c r="O40" s="8"/>
      <c r="P40" s="11" t="s">
        <v>26</v>
      </c>
      <c r="Q40" s="16">
        <v>0.61</v>
      </c>
      <c r="R40" s="16">
        <v>0.49</v>
      </c>
      <c r="S40" s="16">
        <v>0.56000000000000005</v>
      </c>
      <c r="AB40" s="17"/>
    </row>
    <row r="41" spans="1:30">
      <c r="AB41" s="17"/>
    </row>
    <row r="42" spans="1:30">
      <c r="AB42" s="17"/>
    </row>
    <row r="43" spans="1:30">
      <c r="Z43" s="17"/>
      <c r="AA43" s="17"/>
      <c r="AB43" s="17"/>
    </row>
  </sheetData>
  <mergeCells count="10">
    <mergeCell ref="A16:H16"/>
    <mergeCell ref="A1:H1"/>
    <mergeCell ref="A2:H2"/>
    <mergeCell ref="A9:H9"/>
    <mergeCell ref="A8:H8"/>
    <mergeCell ref="A23:H23"/>
    <mergeCell ref="A24:H24"/>
    <mergeCell ref="P32:S32"/>
    <mergeCell ref="A17:H17"/>
    <mergeCell ref="J32:N3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AA2F6-A64C-453A-A7C4-F35219D975F9}">
  <dimension ref="A1:AG42"/>
  <sheetViews>
    <sheetView tabSelected="1" topLeftCell="V3" zoomScale="86" zoomScaleNormal="40" workbookViewId="0">
      <selection activeCell="W3" sqref="W3:W10"/>
    </sheetView>
  </sheetViews>
  <sheetFormatPr baseColWidth="10" defaultRowHeight="14.5"/>
  <cols>
    <col min="12" max="12" width="17.90625" bestFit="1" customWidth="1"/>
    <col min="25" max="25" width="17.7265625" bestFit="1" customWidth="1"/>
    <col min="26" max="26" width="17.90625" bestFit="1" customWidth="1"/>
    <col min="27" max="27" width="17.81640625" bestFit="1" customWidth="1"/>
    <col min="28" max="28" width="7.36328125" bestFit="1" customWidth="1"/>
    <col min="29" max="29" width="25" bestFit="1" customWidth="1"/>
    <col min="30" max="30" width="24.54296875" bestFit="1" customWidth="1"/>
    <col min="33" max="33" width="15.26953125" bestFit="1" customWidth="1"/>
  </cols>
  <sheetData>
    <row r="1" spans="1:33">
      <c r="A1" s="4" t="s">
        <v>12</v>
      </c>
      <c r="B1" s="4"/>
      <c r="C1" s="4"/>
      <c r="D1" s="4"/>
      <c r="E1" s="4"/>
      <c r="F1" s="4"/>
      <c r="G1" s="4"/>
      <c r="H1" s="4"/>
    </row>
    <row r="2" spans="1:33">
      <c r="A2" s="4" t="s">
        <v>13</v>
      </c>
      <c r="B2" s="4"/>
      <c r="C2" s="4"/>
      <c r="D2" s="4"/>
      <c r="E2" s="4"/>
      <c r="F2" s="4"/>
      <c r="G2" s="4"/>
      <c r="H2" s="4"/>
      <c r="X2" s="4" t="s">
        <v>50</v>
      </c>
      <c r="Y2" s="4"/>
      <c r="Z2" s="4"/>
      <c r="AA2" s="4"/>
      <c r="AB2" s="4"/>
      <c r="AC2" s="4"/>
      <c r="AD2" s="4"/>
      <c r="AE2" s="4"/>
      <c r="AF2" s="4"/>
      <c r="AG2" s="22"/>
    </row>
    <row r="3" spans="1:33"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11</v>
      </c>
      <c r="H3" t="s">
        <v>7</v>
      </c>
      <c r="L3" s="33" t="s">
        <v>50</v>
      </c>
      <c r="M3" s="33"/>
      <c r="N3" s="33"/>
      <c r="O3" s="33"/>
      <c r="P3" s="33"/>
      <c r="Q3" s="33"/>
      <c r="R3" s="33"/>
      <c r="S3" s="33"/>
      <c r="W3" s="33" t="s">
        <v>50</v>
      </c>
      <c r="X3" s="35"/>
      <c r="Y3" s="37" t="s">
        <v>47</v>
      </c>
      <c r="Z3" s="37" t="s">
        <v>49</v>
      </c>
      <c r="AA3" s="37" t="s">
        <v>48</v>
      </c>
      <c r="AB3" s="37" t="s">
        <v>16</v>
      </c>
      <c r="AC3" s="37" t="s">
        <v>56</v>
      </c>
      <c r="AD3" s="37" t="s">
        <v>55</v>
      </c>
      <c r="AE3" s="37" t="s">
        <v>57</v>
      </c>
      <c r="AF3" t="s">
        <v>58</v>
      </c>
    </row>
    <row r="4" spans="1:33">
      <c r="A4">
        <v>2025</v>
      </c>
      <c r="B4" s="3">
        <v>11693.78</v>
      </c>
      <c r="C4" s="3">
        <v>20046.48</v>
      </c>
      <c r="D4" s="3">
        <v>28399.18</v>
      </c>
      <c r="E4" s="3">
        <v>29234.449999999997</v>
      </c>
      <c r="F4" s="3">
        <v>27563.91</v>
      </c>
      <c r="G4" s="3">
        <v>40092.959999999999</v>
      </c>
      <c r="H4" s="3">
        <v>10023.24</v>
      </c>
      <c r="L4" s="35"/>
      <c r="M4" s="35" t="s">
        <v>1</v>
      </c>
      <c r="N4" s="35" t="s">
        <v>2</v>
      </c>
      <c r="O4" s="35" t="s">
        <v>3</v>
      </c>
      <c r="P4" s="35" t="s">
        <v>4</v>
      </c>
      <c r="Q4" s="35" t="s">
        <v>5</v>
      </c>
      <c r="R4" s="35" t="s">
        <v>11</v>
      </c>
      <c r="S4" s="35" t="s">
        <v>7</v>
      </c>
      <c r="W4" s="33"/>
      <c r="X4" s="35" t="s">
        <v>1</v>
      </c>
      <c r="Y4" s="36">
        <v>11693.78</v>
      </c>
      <c r="Z4" s="34">
        <v>17852.35613</v>
      </c>
      <c r="AA4" s="36">
        <v>19501.356</v>
      </c>
      <c r="AB4" s="34">
        <v>3663</v>
      </c>
      <c r="AC4" s="3">
        <f>Z4-Y4</f>
        <v>6158.5761299999995</v>
      </c>
      <c r="AD4" s="3">
        <f>AB4-AA4</f>
        <v>-15838.356</v>
      </c>
      <c r="AE4" s="3">
        <f>AA4-Y4</f>
        <v>7807.5759999999991</v>
      </c>
      <c r="AF4" s="3">
        <f>AB4-AE4</f>
        <v>-4144.5759999999991</v>
      </c>
    </row>
    <row r="5" spans="1:33">
      <c r="A5">
        <v>2030</v>
      </c>
      <c r="B5" s="3">
        <v>13455.400000000001</v>
      </c>
      <c r="C5" s="3">
        <v>23066.399999999998</v>
      </c>
      <c r="D5" s="3">
        <v>32677.4</v>
      </c>
      <c r="E5" s="3">
        <v>36521.800000000003</v>
      </c>
      <c r="F5" s="3">
        <v>28833</v>
      </c>
      <c r="G5" s="3">
        <v>46132.799999999996</v>
      </c>
      <c r="H5" s="3">
        <v>11533.199999999999</v>
      </c>
      <c r="L5" s="37" t="s">
        <v>47</v>
      </c>
      <c r="M5" s="36">
        <v>11693.78</v>
      </c>
      <c r="N5" s="36">
        <v>20046.48</v>
      </c>
      <c r="O5" s="36">
        <v>28399.18</v>
      </c>
      <c r="P5" s="36">
        <v>29234.449999999997</v>
      </c>
      <c r="Q5" s="36">
        <v>27563.91</v>
      </c>
      <c r="R5" s="36">
        <v>40092.959999999999</v>
      </c>
      <c r="S5" s="36">
        <v>10023.24</v>
      </c>
      <c r="W5" s="33"/>
      <c r="X5" s="35" t="s">
        <v>2</v>
      </c>
      <c r="Y5" s="36">
        <v>20046.48</v>
      </c>
      <c r="Z5" s="34">
        <v>32017.575969999998</v>
      </c>
      <c r="AA5" s="36">
        <v>27859.08</v>
      </c>
      <c r="AB5" s="34">
        <v>1004</v>
      </c>
      <c r="AC5" s="3">
        <f t="shared" ref="AC5:AC10" si="0">Z5-Y5</f>
        <v>11971.095969999998</v>
      </c>
      <c r="AD5" s="3">
        <f>AB5-AA5</f>
        <v>-26855.08</v>
      </c>
      <c r="AE5" s="3">
        <f t="shared" ref="AE5:AE10" si="1">AA5-Y5</f>
        <v>7812.6000000000022</v>
      </c>
      <c r="AF5" s="3">
        <f>AB5-AE5</f>
        <v>-6808.6000000000022</v>
      </c>
    </row>
    <row r="6" spans="1:33">
      <c r="A6">
        <v>2035</v>
      </c>
      <c r="B6" s="3">
        <v>15480.430000000002</v>
      </c>
      <c r="C6" s="3">
        <v>26537.879999999997</v>
      </c>
      <c r="D6" s="3">
        <v>37595.33</v>
      </c>
      <c r="E6" s="3">
        <v>42018.31</v>
      </c>
      <c r="F6" s="3">
        <v>33172.35</v>
      </c>
      <c r="G6" s="3">
        <v>53075.759999999995</v>
      </c>
      <c r="H6" s="3">
        <v>13268.939999999999</v>
      </c>
      <c r="L6" s="37" t="s">
        <v>49</v>
      </c>
      <c r="M6" s="34">
        <v>17852.35613</v>
      </c>
      <c r="N6" s="34">
        <v>32017.575969999998</v>
      </c>
      <c r="O6" s="34">
        <v>40330.134389999999</v>
      </c>
      <c r="P6" s="34">
        <v>42561.666590000001</v>
      </c>
      <c r="Q6" s="34">
        <v>31427.945460000006</v>
      </c>
      <c r="R6" s="34">
        <v>45881.626100000001</v>
      </c>
      <c r="S6" s="34">
        <v>10700.438749999999</v>
      </c>
      <c r="W6" s="33"/>
      <c r="X6" s="35" t="s">
        <v>3</v>
      </c>
      <c r="Y6" s="36">
        <v>28399.18</v>
      </c>
      <c r="Z6" s="34">
        <v>40330.134389999999</v>
      </c>
      <c r="AA6" s="36">
        <v>31573.624000000007</v>
      </c>
      <c r="AB6" s="34">
        <v>96</v>
      </c>
      <c r="AC6" s="3">
        <f t="shared" si="0"/>
        <v>11930.954389999999</v>
      </c>
      <c r="AD6" s="3">
        <f>AB6-AA6</f>
        <v>-31477.624000000007</v>
      </c>
      <c r="AE6" s="3">
        <f t="shared" si="1"/>
        <v>3174.4440000000068</v>
      </c>
      <c r="AF6" s="3">
        <f>AB6-AE6</f>
        <v>-3078.4440000000068</v>
      </c>
    </row>
    <row r="7" spans="1:33">
      <c r="B7" s="3"/>
      <c r="C7" s="3"/>
      <c r="D7" s="3"/>
      <c r="E7" s="3"/>
      <c r="F7" s="3"/>
      <c r="G7" s="3"/>
      <c r="H7" s="3"/>
      <c r="L7" s="37" t="s">
        <v>48</v>
      </c>
      <c r="M7" s="36">
        <v>19501.356</v>
      </c>
      <c r="N7" s="36">
        <v>27859.08</v>
      </c>
      <c r="O7" s="36">
        <v>31573.624000000007</v>
      </c>
      <c r="P7" s="36">
        <v>28678.464705882354</v>
      </c>
      <c r="Q7" s="36">
        <v>22983.741000000002</v>
      </c>
      <c r="R7" s="36">
        <v>30391.723636363633</v>
      </c>
      <c r="S7" s="36">
        <v>6686.1792000000005</v>
      </c>
      <c r="W7" s="33"/>
      <c r="X7" s="35" t="s">
        <v>4</v>
      </c>
      <c r="Y7" s="36">
        <v>29234.449999999997</v>
      </c>
      <c r="Z7" s="34">
        <v>42561.666590000001</v>
      </c>
      <c r="AA7" s="36">
        <v>28678.464705882354</v>
      </c>
      <c r="AB7" s="34">
        <v>0</v>
      </c>
      <c r="AC7" s="3">
        <f t="shared" si="0"/>
        <v>13327.216590000004</v>
      </c>
      <c r="AD7" s="3">
        <f>AB7-AA7</f>
        <v>-28678.464705882354</v>
      </c>
      <c r="AE7" s="3">
        <f t="shared" si="1"/>
        <v>-555.98529411764321</v>
      </c>
      <c r="AF7" s="3">
        <f>AB7-AE7</f>
        <v>555.98529411764321</v>
      </c>
    </row>
    <row r="8" spans="1:33">
      <c r="A8" s="4" t="s">
        <v>15</v>
      </c>
      <c r="B8" s="4"/>
      <c r="C8" s="4"/>
      <c r="D8" s="4"/>
      <c r="E8" s="4"/>
      <c r="F8" s="4"/>
      <c r="G8" s="4"/>
      <c r="H8" s="4"/>
      <c r="L8" s="37" t="s">
        <v>16</v>
      </c>
      <c r="M8" s="34">
        <v>3663</v>
      </c>
      <c r="N8" s="34">
        <v>1004</v>
      </c>
      <c r="O8" s="34">
        <v>96</v>
      </c>
      <c r="P8" s="34">
        <v>0</v>
      </c>
      <c r="Q8" s="34">
        <v>0</v>
      </c>
      <c r="R8" s="34">
        <v>0</v>
      </c>
      <c r="S8" s="34">
        <v>0</v>
      </c>
      <c r="W8" s="33"/>
      <c r="X8" s="35" t="s">
        <v>5</v>
      </c>
      <c r="Y8" s="36">
        <v>27563.91</v>
      </c>
      <c r="Z8" s="34">
        <v>31427.945460000006</v>
      </c>
      <c r="AA8" s="36">
        <v>22983.741000000002</v>
      </c>
      <c r="AB8" s="34">
        <v>0</v>
      </c>
      <c r="AC8" s="3">
        <f t="shared" si="0"/>
        <v>3864.0354600000064</v>
      </c>
      <c r="AD8" s="3">
        <f>AB8-AA8</f>
        <v>-22983.741000000002</v>
      </c>
      <c r="AE8" s="3">
        <f t="shared" si="1"/>
        <v>-4580.1689999999981</v>
      </c>
      <c r="AF8" s="3">
        <f>AB8-AE8</f>
        <v>4580.1689999999981</v>
      </c>
    </row>
    <row r="9" spans="1:33">
      <c r="A9" s="4" t="s">
        <v>14</v>
      </c>
      <c r="B9" s="4"/>
      <c r="C9" s="4"/>
      <c r="D9" s="4"/>
      <c r="E9" s="4"/>
      <c r="F9" s="4"/>
      <c r="G9" s="4"/>
      <c r="H9" s="4"/>
      <c r="W9" s="33"/>
      <c r="X9" s="35" t="s">
        <v>11</v>
      </c>
      <c r="Y9" s="36">
        <v>40092.959999999999</v>
      </c>
      <c r="Z9" s="34">
        <v>45881.626100000001</v>
      </c>
      <c r="AA9" s="36">
        <v>30391.723636363633</v>
      </c>
      <c r="AB9" s="34">
        <v>0</v>
      </c>
      <c r="AC9" s="3">
        <f t="shared" si="0"/>
        <v>5788.6661000000022</v>
      </c>
      <c r="AD9" s="3">
        <f>AB9-AA9</f>
        <v>-30391.723636363633</v>
      </c>
      <c r="AE9" s="3">
        <f t="shared" si="1"/>
        <v>-9701.2363636363661</v>
      </c>
      <c r="AF9" s="3">
        <f>AB9-AE9</f>
        <v>9701.2363636363661</v>
      </c>
    </row>
    <row r="10" spans="1:33">
      <c r="A10" t="s">
        <v>10</v>
      </c>
      <c r="B10" t="s">
        <v>1</v>
      </c>
      <c r="C10" t="s">
        <v>2</v>
      </c>
      <c r="D10" t="s">
        <v>3</v>
      </c>
      <c r="E10" t="s">
        <v>4</v>
      </c>
      <c r="F10" t="s">
        <v>5</v>
      </c>
      <c r="G10" t="s">
        <v>11</v>
      </c>
      <c r="H10" t="s">
        <v>7</v>
      </c>
      <c r="L10" s="38"/>
      <c r="M10" s="3"/>
      <c r="N10" s="3"/>
      <c r="O10" s="3"/>
      <c r="P10" s="3"/>
      <c r="Q10" s="3"/>
      <c r="R10" s="3"/>
      <c r="S10" s="3"/>
      <c r="W10" s="33"/>
      <c r="X10" s="35" t="s">
        <v>7</v>
      </c>
      <c r="Y10" s="36">
        <v>10023.24</v>
      </c>
      <c r="Z10" s="34">
        <v>10700.438749999999</v>
      </c>
      <c r="AA10" s="36">
        <v>6686.1792000000005</v>
      </c>
      <c r="AB10" s="34">
        <v>0</v>
      </c>
      <c r="AC10" s="3">
        <f t="shared" si="0"/>
        <v>677.19874999999956</v>
      </c>
      <c r="AD10" s="3">
        <f>AB10-AA10</f>
        <v>-6686.1792000000005</v>
      </c>
      <c r="AE10" s="3">
        <f t="shared" si="1"/>
        <v>-3337.0607999999993</v>
      </c>
      <c r="AF10" s="3">
        <f>AB10-AE10</f>
        <v>3337.0607999999993</v>
      </c>
    </row>
    <row r="11" spans="1:33">
      <c r="A11">
        <v>2025</v>
      </c>
      <c r="B11" s="3">
        <v>19501.356000000003</v>
      </c>
      <c r="C11" s="3">
        <v>27859.08</v>
      </c>
      <c r="D11" s="3">
        <v>31573.624000000007</v>
      </c>
      <c r="E11" s="3">
        <v>28678.464705882354</v>
      </c>
      <c r="F11" s="3">
        <v>22983.741000000002</v>
      </c>
      <c r="G11" s="3">
        <v>30391.723636363633</v>
      </c>
      <c r="H11" s="3">
        <v>6686.1792000000005</v>
      </c>
      <c r="L11" t="s">
        <v>52</v>
      </c>
      <c r="M11" s="3">
        <f>M7-M5</f>
        <v>7807.5759999999991</v>
      </c>
      <c r="N11" s="3">
        <f>N7-N5</f>
        <v>7812.6000000000022</v>
      </c>
      <c r="O11" s="3">
        <f>O7-O5</f>
        <v>3174.4440000000068</v>
      </c>
      <c r="P11" s="3">
        <f>P7-P5</f>
        <v>-555.98529411764321</v>
      </c>
      <c r="Q11" s="3">
        <f>Q7-Q5</f>
        <v>-4580.1689999999981</v>
      </c>
      <c r="R11" s="3">
        <f>R7-R5</f>
        <v>-9701.2363636363661</v>
      </c>
      <c r="S11" s="3">
        <f>S7-S5</f>
        <v>-3337.0607999999993</v>
      </c>
    </row>
    <row r="12" spans="1:33">
      <c r="A12">
        <v>2030</v>
      </c>
      <c r="B12" s="3">
        <v>22529.122000000003</v>
      </c>
      <c r="C12" s="3">
        <v>32184.46</v>
      </c>
      <c r="D12" s="3">
        <v>36475.721333333342</v>
      </c>
      <c r="E12" s="3">
        <v>35970.867058823533</v>
      </c>
      <c r="F12" s="3">
        <v>24138.345000000001</v>
      </c>
      <c r="G12" s="3">
        <v>35110.32</v>
      </c>
      <c r="H12" s="3">
        <v>7724.2703999999994</v>
      </c>
      <c r="L12" t="s">
        <v>16</v>
      </c>
      <c r="M12" s="3">
        <f>M8</f>
        <v>3663</v>
      </c>
      <c r="N12" s="3">
        <f>N8</f>
        <v>1004</v>
      </c>
      <c r="O12" s="3">
        <f>O8</f>
        <v>96</v>
      </c>
      <c r="P12" s="3">
        <f>P8</f>
        <v>0</v>
      </c>
      <c r="Q12" s="3">
        <f>Q8</f>
        <v>0</v>
      </c>
      <c r="R12" s="3">
        <f>R8</f>
        <v>0</v>
      </c>
      <c r="S12" s="3">
        <f>S8</f>
        <v>0</v>
      </c>
    </row>
    <row r="13" spans="1:33">
      <c r="A13">
        <v>2035</v>
      </c>
      <c r="B13" s="3">
        <v>26553.246650000001</v>
      </c>
      <c r="C13" s="3">
        <v>37933.209499999997</v>
      </c>
      <c r="D13" s="3">
        <v>42990.970766666673</v>
      </c>
      <c r="E13" s="3">
        <v>42395.940029411766</v>
      </c>
      <c r="F13" s="3">
        <v>28449.907124999998</v>
      </c>
      <c r="G13" s="3">
        <v>41381.683090909079</v>
      </c>
      <c r="H13" s="3">
        <v>9103.9702799999977</v>
      </c>
    </row>
    <row r="14" spans="1:33">
      <c r="L14" t="s">
        <v>51</v>
      </c>
      <c r="M14" s="3">
        <f>M12-M11</f>
        <v>-4144.5759999999991</v>
      </c>
      <c r="N14" s="3">
        <f t="shared" ref="N14:S14" si="2">N12-N11</f>
        <v>-6808.6000000000022</v>
      </c>
      <c r="O14" s="3">
        <f t="shared" si="2"/>
        <v>-3078.4440000000068</v>
      </c>
      <c r="P14" s="3">
        <f t="shared" si="2"/>
        <v>555.98529411764321</v>
      </c>
      <c r="Q14" s="3">
        <f t="shared" si="2"/>
        <v>4580.1689999999981</v>
      </c>
      <c r="R14" s="3">
        <f t="shared" si="2"/>
        <v>9701.2363636363661</v>
      </c>
      <c r="S14" s="3">
        <f t="shared" si="2"/>
        <v>3337.0607999999993</v>
      </c>
    </row>
    <row r="15" spans="1:33">
      <c r="O15" s="3"/>
      <c r="P15" s="3"/>
      <c r="Q15" s="3"/>
      <c r="R15" s="3"/>
      <c r="S15" s="3"/>
    </row>
    <row r="16" spans="1:33" ht="30" customHeight="1">
      <c r="A16" s="4" t="s">
        <v>9</v>
      </c>
      <c r="B16" s="4"/>
      <c r="C16" s="4"/>
      <c r="D16" s="4"/>
      <c r="E16" s="4"/>
      <c r="F16" s="4"/>
      <c r="G16" s="4"/>
      <c r="H16" s="4"/>
      <c r="L16" s="33" t="s">
        <v>53</v>
      </c>
      <c r="M16" s="33"/>
      <c r="N16" s="33"/>
      <c r="O16" s="33"/>
      <c r="P16" s="33"/>
      <c r="Q16" s="33"/>
      <c r="R16" s="33"/>
      <c r="S16" s="33"/>
      <c r="Y16" s="42" t="s">
        <v>59</v>
      </c>
      <c r="Z16" s="43"/>
      <c r="AA16" s="43"/>
      <c r="AB16" s="43"/>
      <c r="AC16" s="43"/>
      <c r="AD16" s="43"/>
      <c r="AE16" s="43"/>
      <c r="AF16" s="43"/>
      <c r="AG16" s="44"/>
    </row>
    <row r="17" spans="1:33" ht="90">
      <c r="A17" s="4" t="s">
        <v>8</v>
      </c>
      <c r="B17" s="4"/>
      <c r="C17" s="4"/>
      <c r="D17" s="4"/>
      <c r="E17" s="4"/>
      <c r="F17" s="4"/>
      <c r="G17" s="4"/>
      <c r="H17" s="4"/>
      <c r="L17" s="35"/>
      <c r="M17" s="35" t="s">
        <v>1</v>
      </c>
      <c r="N17" s="35" t="s">
        <v>2</v>
      </c>
      <c r="O17" s="35" t="s">
        <v>3</v>
      </c>
      <c r="P17" s="35" t="s">
        <v>4</v>
      </c>
      <c r="Q17" s="35" t="s">
        <v>5</v>
      </c>
      <c r="R17" s="35" t="s">
        <v>11</v>
      </c>
      <c r="S17" s="35" t="s">
        <v>7</v>
      </c>
      <c r="Y17" s="39"/>
      <c r="Z17" s="1" t="s">
        <v>47</v>
      </c>
      <c r="AA17" s="1" t="s">
        <v>49</v>
      </c>
      <c r="AB17" s="1" t="s">
        <v>48</v>
      </c>
      <c r="AC17" s="1" t="s">
        <v>16</v>
      </c>
      <c r="AD17" s="1" t="s">
        <v>56</v>
      </c>
      <c r="AE17" s="1" t="s">
        <v>55</v>
      </c>
      <c r="AF17" s="1" t="s">
        <v>57</v>
      </c>
      <c r="AG17" s="40" t="s">
        <v>58</v>
      </c>
    </row>
    <row r="18" spans="1:33" ht="18">
      <c r="A18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L18" s="37" t="s">
        <v>47</v>
      </c>
      <c r="M18" s="3">
        <v>13455.400000000001</v>
      </c>
      <c r="N18" s="3">
        <v>23066.399999999998</v>
      </c>
      <c r="O18" s="3">
        <v>32677.4</v>
      </c>
      <c r="P18" s="3">
        <v>36521.800000000003</v>
      </c>
      <c r="Q18" s="3">
        <v>28833</v>
      </c>
      <c r="R18" s="3">
        <v>46132.799999999996</v>
      </c>
      <c r="S18" s="3">
        <v>11533.199999999999</v>
      </c>
      <c r="Y18" s="41" t="s">
        <v>31</v>
      </c>
      <c r="Z18" s="3">
        <v>13455.400000000001</v>
      </c>
      <c r="AA18" s="2">
        <v>21964.2127</v>
      </c>
      <c r="AB18" s="3">
        <v>22529.122000000003</v>
      </c>
      <c r="AC18" s="34">
        <v>5729.4457274826791</v>
      </c>
      <c r="AD18" s="3">
        <f>AA18-Z18</f>
        <v>8508.8126999999986</v>
      </c>
      <c r="AE18" s="3">
        <f>AC18-AB18</f>
        <v>-16799.676272517325</v>
      </c>
      <c r="AF18" s="3">
        <f>AB18-Z18</f>
        <v>9073.7220000000016</v>
      </c>
      <c r="AG18" s="3">
        <f>AC18-AF18</f>
        <v>-3344.2762725173225</v>
      </c>
    </row>
    <row r="19" spans="1:33" ht="18">
      <c r="A19">
        <v>2025</v>
      </c>
      <c r="B19" s="2">
        <v>17852.35613</v>
      </c>
      <c r="C19" s="2">
        <v>32017.575969999998</v>
      </c>
      <c r="D19" s="2">
        <v>40330.134389999999</v>
      </c>
      <c r="E19" s="2">
        <v>42561.666590000001</v>
      </c>
      <c r="F19" s="2">
        <v>31427.945460000006</v>
      </c>
      <c r="G19" s="2">
        <v>45881.626100000001</v>
      </c>
      <c r="H19" s="2">
        <v>10700.438749999999</v>
      </c>
      <c r="L19" s="37" t="s">
        <v>49</v>
      </c>
      <c r="M19" s="2">
        <v>21964.2127</v>
      </c>
      <c r="N19" s="2">
        <v>40667.638489999998</v>
      </c>
      <c r="O19" s="2">
        <v>53324.887090000004</v>
      </c>
      <c r="P19" s="2">
        <v>56034.177679999993</v>
      </c>
      <c r="Q19" s="2">
        <v>34014.518579999996</v>
      </c>
      <c r="R19" s="2">
        <v>48829.190490000001</v>
      </c>
      <c r="S19" s="2">
        <v>9623.6478800000004</v>
      </c>
      <c r="Y19" s="41" t="s">
        <v>32</v>
      </c>
      <c r="Z19" s="3">
        <v>23066.399999999998</v>
      </c>
      <c r="AA19" s="2">
        <v>40667.638489999998</v>
      </c>
      <c r="AB19" s="3">
        <v>32184.46</v>
      </c>
      <c r="AC19" s="34">
        <v>1570.3968087339913</v>
      </c>
      <c r="AD19" s="3">
        <f t="shared" ref="AD19:AD24" si="3">AA19-Z19</f>
        <v>17601.23849</v>
      </c>
      <c r="AE19" s="3">
        <f>AC19-AB19</f>
        <v>-30614.063191266006</v>
      </c>
      <c r="AF19" s="3">
        <f t="shared" ref="AF19:AF24" si="4">AB19-Z19</f>
        <v>9118.0600000000013</v>
      </c>
      <c r="AG19" s="3">
        <f>AC19-AF19</f>
        <v>-7547.6631912660105</v>
      </c>
    </row>
    <row r="20" spans="1:33" ht="18">
      <c r="A20">
        <v>2030</v>
      </c>
      <c r="B20" s="2">
        <v>21964.2127</v>
      </c>
      <c r="C20" s="2">
        <v>40667.638489999998</v>
      </c>
      <c r="D20" s="2">
        <v>53324.887090000004</v>
      </c>
      <c r="E20" s="2">
        <v>56034.177679999993</v>
      </c>
      <c r="F20" s="2">
        <v>34014.518579999996</v>
      </c>
      <c r="G20" s="2">
        <v>48829.190490000001</v>
      </c>
      <c r="H20" s="2">
        <v>9623.6478800000004</v>
      </c>
      <c r="L20" s="37" t="s">
        <v>48</v>
      </c>
      <c r="M20" s="3">
        <v>22529.122000000003</v>
      </c>
      <c r="N20" s="3">
        <v>32184.46</v>
      </c>
      <c r="O20" s="3">
        <v>36475.721333333342</v>
      </c>
      <c r="P20" s="3">
        <v>35970.867058823533</v>
      </c>
      <c r="Q20" s="3">
        <v>24138.345000000001</v>
      </c>
      <c r="R20" s="3">
        <v>35110.32</v>
      </c>
      <c r="S20" s="3">
        <v>7724.2703999999994</v>
      </c>
      <c r="Y20" s="41" t="s">
        <v>34</v>
      </c>
      <c r="Z20" s="3">
        <v>32677.4</v>
      </c>
      <c r="AA20" s="2">
        <v>53324.887090000004</v>
      </c>
      <c r="AB20" s="3">
        <v>36475.721333333342</v>
      </c>
      <c r="AC20" s="34">
        <v>150.15746378332986</v>
      </c>
      <c r="AD20" s="3">
        <f t="shared" si="3"/>
        <v>20647.487090000002</v>
      </c>
      <c r="AE20" s="3">
        <f>AC20-AB20</f>
        <v>-36325.563869550009</v>
      </c>
      <c r="AF20" s="3">
        <f t="shared" si="4"/>
        <v>3798.3213333333406</v>
      </c>
      <c r="AG20" s="3">
        <f>AC20-AF20</f>
        <v>-3648.1638695500105</v>
      </c>
    </row>
    <row r="21" spans="1:33" ht="18">
      <c r="A21">
        <v>2035</v>
      </c>
      <c r="B21" s="2">
        <v>26858.896099999998</v>
      </c>
      <c r="C21" s="2">
        <v>51063.894649999995</v>
      </c>
      <c r="D21" s="2">
        <v>68890.464149999985</v>
      </c>
      <c r="E21" s="2">
        <v>72178.261299999998</v>
      </c>
      <c r="F21" s="2">
        <v>37252.175819999997</v>
      </c>
      <c r="G21" s="2">
        <v>52581.094570000001</v>
      </c>
      <c r="H21" s="2">
        <v>8412.7148199999992</v>
      </c>
      <c r="L21" s="37" t="s">
        <v>16</v>
      </c>
      <c r="M21" s="34">
        <v>5729.4457274826791</v>
      </c>
      <c r="N21" s="34">
        <v>1570.3968087339913</v>
      </c>
      <c r="O21" s="34">
        <v>150.15746378332986</v>
      </c>
      <c r="P21" s="34">
        <v>0</v>
      </c>
      <c r="Q21" s="34">
        <v>0</v>
      </c>
      <c r="R21" s="34">
        <v>0</v>
      </c>
      <c r="S21" s="34">
        <v>0</v>
      </c>
      <c r="Y21" s="41" t="s">
        <v>36</v>
      </c>
      <c r="Z21" s="3">
        <v>36521.800000000003</v>
      </c>
      <c r="AA21" s="2">
        <v>56034.177679999993</v>
      </c>
      <c r="AB21" s="3">
        <v>35970.867058823533</v>
      </c>
      <c r="AC21" s="34">
        <v>0</v>
      </c>
      <c r="AD21" s="3">
        <f t="shared" si="3"/>
        <v>19512.377679999991</v>
      </c>
      <c r="AE21" s="3">
        <f>AC21-AB21</f>
        <v>-35970.867058823533</v>
      </c>
      <c r="AF21" s="3">
        <f t="shared" si="4"/>
        <v>-550.93294117647019</v>
      </c>
      <c r="AG21" s="3">
        <f>AC21-AF21</f>
        <v>550.93294117647019</v>
      </c>
    </row>
    <row r="22" spans="1:33" ht="18">
      <c r="Y22" s="41" t="s">
        <v>38</v>
      </c>
      <c r="Z22" s="3">
        <v>28833</v>
      </c>
      <c r="AA22" s="2">
        <v>34014.518579999996</v>
      </c>
      <c r="AB22" s="3">
        <v>24138.345000000001</v>
      </c>
      <c r="AC22" s="34">
        <v>0</v>
      </c>
      <c r="AD22" s="3">
        <f t="shared" si="3"/>
        <v>5181.5185799999963</v>
      </c>
      <c r="AE22" s="3">
        <f>AC22-AB22</f>
        <v>-24138.345000000001</v>
      </c>
      <c r="AF22" s="3">
        <f t="shared" si="4"/>
        <v>-4694.6549999999988</v>
      </c>
      <c r="AG22" s="3">
        <f>AC22-AF22</f>
        <v>4694.6549999999988</v>
      </c>
    </row>
    <row r="23" spans="1:33" ht="18">
      <c r="A23" s="4" t="s">
        <v>16</v>
      </c>
      <c r="B23" s="4"/>
      <c r="C23" s="4"/>
      <c r="D23" s="4"/>
      <c r="E23" s="4"/>
      <c r="F23" s="4"/>
      <c r="G23" s="4"/>
      <c r="H23" s="4"/>
      <c r="L23" s="38"/>
      <c r="M23" s="3"/>
      <c r="N23" s="3"/>
      <c r="O23" s="3"/>
      <c r="P23" s="3"/>
      <c r="Q23" s="3"/>
      <c r="R23" s="3"/>
      <c r="S23" s="3"/>
      <c r="Y23" s="41" t="s">
        <v>40</v>
      </c>
      <c r="Z23" s="3">
        <v>46132.799999999996</v>
      </c>
      <c r="AA23" s="2">
        <v>48829.190490000001</v>
      </c>
      <c r="AB23" s="3">
        <v>35110.32</v>
      </c>
      <c r="AC23" s="34">
        <v>0</v>
      </c>
      <c r="AD23" s="3">
        <f t="shared" si="3"/>
        <v>2696.3904900000052</v>
      </c>
      <c r="AE23" s="3">
        <f>AC23-AB23</f>
        <v>-35110.32</v>
      </c>
      <c r="AF23" s="3">
        <f t="shared" si="4"/>
        <v>-11022.479999999996</v>
      </c>
      <c r="AG23" s="3">
        <f>AC23-AF23</f>
        <v>11022.479999999996</v>
      </c>
    </row>
    <row r="24" spans="1:33" ht="18">
      <c r="A24" s="4" t="s">
        <v>17</v>
      </c>
      <c r="B24" s="4"/>
      <c r="C24" s="4"/>
      <c r="D24" s="4"/>
      <c r="E24" s="4"/>
      <c r="F24" s="4"/>
      <c r="G24" s="4"/>
      <c r="H24" s="4"/>
      <c r="L24" t="s">
        <v>52</v>
      </c>
      <c r="M24" s="3">
        <f>M20-M18</f>
        <v>9073.7220000000016</v>
      </c>
      <c r="N24" s="3">
        <f>N20-N18</f>
        <v>9118.0600000000013</v>
      </c>
      <c r="O24" s="3">
        <f>O20-O18</f>
        <v>3798.3213333333406</v>
      </c>
      <c r="P24" s="3">
        <f>P20-P18</f>
        <v>-550.93294117647019</v>
      </c>
      <c r="Q24" s="3">
        <f>Q20-Q18</f>
        <v>-4694.6549999999988</v>
      </c>
      <c r="R24" s="3">
        <f>R20-R18</f>
        <v>-11022.479999999996</v>
      </c>
      <c r="S24" s="3">
        <f>S20-S18</f>
        <v>-3808.9295999999995</v>
      </c>
      <c r="Y24" s="41" t="s">
        <v>42</v>
      </c>
      <c r="Z24" s="3">
        <v>11533.199999999999</v>
      </c>
      <c r="AA24" s="2">
        <v>9623.6478800000004</v>
      </c>
      <c r="AB24" s="3">
        <v>7724.2703999999994</v>
      </c>
      <c r="AC24" s="34">
        <v>0</v>
      </c>
      <c r="AD24" s="3">
        <f t="shared" si="3"/>
        <v>-1909.5521199999985</v>
      </c>
      <c r="AE24" s="3">
        <f>AC24-AB24</f>
        <v>-7724.2703999999994</v>
      </c>
      <c r="AF24" s="3">
        <f t="shared" si="4"/>
        <v>-3808.9295999999995</v>
      </c>
      <c r="AG24" s="3">
        <f>AC24-AF24</f>
        <v>3808.9295999999995</v>
      </c>
    </row>
    <row r="25" spans="1:33" ht="18">
      <c r="A25" t="s">
        <v>0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L25" t="s">
        <v>16</v>
      </c>
      <c r="M25" s="3">
        <f>M21</f>
        <v>5729.4457274826791</v>
      </c>
      <c r="N25" s="3">
        <f>N21</f>
        <v>1570.3968087339913</v>
      </c>
      <c r="O25" s="3">
        <f>O21</f>
        <v>150.15746378332986</v>
      </c>
      <c r="P25" s="3">
        <f>P21</f>
        <v>0</v>
      </c>
      <c r="Q25" s="3">
        <f>Q21</f>
        <v>0</v>
      </c>
      <c r="R25" s="3">
        <f>R21</f>
        <v>0</v>
      </c>
      <c r="S25" s="3">
        <f>S21</f>
        <v>0</v>
      </c>
    </row>
    <row r="26" spans="1:33" ht="18">
      <c r="A26">
        <v>2025</v>
      </c>
      <c r="B26" s="2">
        <v>3663</v>
      </c>
      <c r="C26" s="2">
        <v>1004</v>
      </c>
      <c r="D26" s="2">
        <v>96</v>
      </c>
      <c r="E26" s="2">
        <v>0</v>
      </c>
      <c r="F26" s="2">
        <v>0</v>
      </c>
      <c r="G26" s="2">
        <v>0</v>
      </c>
      <c r="H26" s="2">
        <v>0</v>
      </c>
    </row>
    <row r="27" spans="1:33" ht="18">
      <c r="A27">
        <v>2030</v>
      </c>
      <c r="B27" s="2">
        <v>5729.4457274826791</v>
      </c>
      <c r="C27" s="2">
        <v>1570.3968087339913</v>
      </c>
      <c r="D27" s="2">
        <v>150.15746378332986</v>
      </c>
      <c r="E27" s="2">
        <v>0</v>
      </c>
      <c r="F27" s="2">
        <v>0</v>
      </c>
      <c r="G27" s="2">
        <v>0</v>
      </c>
      <c r="H27" s="2">
        <v>0</v>
      </c>
      <c r="L27" t="s">
        <v>51</v>
      </c>
      <c r="M27" s="3">
        <f>M25-M24</f>
        <v>-3344.2762725173225</v>
      </c>
      <c r="N27" s="3">
        <f t="shared" ref="N27:S27" si="5">N25-N24</f>
        <v>-7547.6631912660105</v>
      </c>
      <c r="O27" s="3">
        <f t="shared" si="5"/>
        <v>-3648.1638695500105</v>
      </c>
      <c r="P27" s="3">
        <f t="shared" si="5"/>
        <v>550.93294117647019</v>
      </c>
      <c r="Q27" s="3">
        <f t="shared" si="5"/>
        <v>4694.6549999999988</v>
      </c>
      <c r="R27" s="3">
        <f t="shared" si="5"/>
        <v>11022.479999999996</v>
      </c>
      <c r="S27" s="3">
        <f t="shared" si="5"/>
        <v>3808.9295999999995</v>
      </c>
    </row>
    <row r="28" spans="1:33" ht="18">
      <c r="A28">
        <v>2035</v>
      </c>
      <c r="B28" s="2">
        <v>7928.1685912240191</v>
      </c>
      <c r="C28" s="2">
        <v>2173.0497585555322</v>
      </c>
      <c r="D28" s="2">
        <v>207.78165022044931</v>
      </c>
      <c r="E28" s="2">
        <v>0</v>
      </c>
      <c r="F28" s="2">
        <v>0</v>
      </c>
      <c r="G28" s="2">
        <v>0</v>
      </c>
      <c r="H28" s="2">
        <v>0</v>
      </c>
      <c r="O28" s="3"/>
      <c r="P28" s="3"/>
      <c r="Q28" s="3"/>
      <c r="R28" s="3"/>
      <c r="S28" s="3"/>
    </row>
    <row r="31" spans="1:33" ht="30">
      <c r="L31" s="33" t="s">
        <v>54</v>
      </c>
      <c r="M31" s="33"/>
      <c r="N31" s="33"/>
      <c r="O31" s="33"/>
      <c r="P31" s="33"/>
      <c r="Q31" s="33"/>
      <c r="R31" s="33"/>
      <c r="S31" s="33"/>
      <c r="Y31" s="42" t="s">
        <v>59</v>
      </c>
      <c r="Z31" s="43"/>
      <c r="AA31" s="43"/>
      <c r="AB31" s="43"/>
      <c r="AC31" s="43"/>
      <c r="AD31" s="43"/>
      <c r="AE31" s="43"/>
      <c r="AF31" s="43"/>
      <c r="AG31" s="44"/>
    </row>
    <row r="32" spans="1:33" ht="72">
      <c r="L32" s="35"/>
      <c r="M32" s="35" t="s">
        <v>1</v>
      </c>
      <c r="N32" s="35" t="s">
        <v>2</v>
      </c>
      <c r="O32" s="35" t="s">
        <v>3</v>
      </c>
      <c r="P32" s="35" t="s">
        <v>4</v>
      </c>
      <c r="Q32" s="35" t="s">
        <v>5</v>
      </c>
      <c r="R32" s="35" t="s">
        <v>11</v>
      </c>
      <c r="S32" s="35" t="s">
        <v>7</v>
      </c>
      <c r="Y32" s="39"/>
      <c r="Z32" s="1" t="s">
        <v>47</v>
      </c>
      <c r="AA32" s="1" t="s">
        <v>49</v>
      </c>
      <c r="AB32" s="1" t="s">
        <v>48</v>
      </c>
      <c r="AC32" s="1" t="s">
        <v>16</v>
      </c>
      <c r="AD32" s="1" t="s">
        <v>56</v>
      </c>
      <c r="AE32" s="1" t="s">
        <v>55</v>
      </c>
      <c r="AF32" s="1" t="s">
        <v>57</v>
      </c>
      <c r="AG32" s="40" t="s">
        <v>58</v>
      </c>
    </row>
    <row r="33" spans="12:33" ht="18">
      <c r="L33" s="37" t="s">
        <v>47</v>
      </c>
      <c r="M33" s="3">
        <v>15480.430000000002</v>
      </c>
      <c r="N33" s="3">
        <v>26537.879999999997</v>
      </c>
      <c r="O33" s="3">
        <v>37595.33</v>
      </c>
      <c r="P33" s="3">
        <v>42018.31</v>
      </c>
      <c r="Q33" s="3">
        <v>33172.35</v>
      </c>
      <c r="R33" s="3">
        <v>53075.759999999995</v>
      </c>
      <c r="S33" s="3">
        <v>13268.939999999999</v>
      </c>
      <c r="Y33" s="41" t="s">
        <v>31</v>
      </c>
      <c r="Z33" s="3">
        <v>15480.430000000002</v>
      </c>
      <c r="AA33" s="2">
        <v>26858.896099999998</v>
      </c>
      <c r="AB33" s="3">
        <v>26553.246650000001</v>
      </c>
      <c r="AC33" s="34">
        <v>7928.1685912240191</v>
      </c>
      <c r="AD33" s="3">
        <f>AA33-Z33</f>
        <v>11378.466099999996</v>
      </c>
      <c r="AE33" s="3">
        <f>AC33-AB33</f>
        <v>-18625.07805877598</v>
      </c>
      <c r="AF33" s="3">
        <f>AB33-Z33</f>
        <v>11072.816649999999</v>
      </c>
      <c r="AG33" s="3">
        <f>AC33-AF33</f>
        <v>-3144.6480587759797</v>
      </c>
    </row>
    <row r="34" spans="12:33" ht="18">
      <c r="L34" s="37" t="s">
        <v>49</v>
      </c>
      <c r="M34" s="2">
        <v>26858.896099999998</v>
      </c>
      <c r="N34" s="2">
        <v>51063.894649999995</v>
      </c>
      <c r="O34" s="2">
        <v>68890.464149999985</v>
      </c>
      <c r="P34" s="2">
        <v>72178.261299999998</v>
      </c>
      <c r="Q34" s="2">
        <v>37252.175819999997</v>
      </c>
      <c r="R34" s="2">
        <v>52581.094570000001</v>
      </c>
      <c r="S34" s="2">
        <v>8412.7148199999992</v>
      </c>
      <c r="Y34" s="41" t="s">
        <v>32</v>
      </c>
      <c r="Z34" s="3">
        <v>26537.879999999997</v>
      </c>
      <c r="AA34" s="2">
        <v>51063.894649999995</v>
      </c>
      <c r="AB34" s="3">
        <v>37933.209499999997</v>
      </c>
      <c r="AC34" s="34">
        <v>2173.0497585555322</v>
      </c>
      <c r="AD34" s="3">
        <f t="shared" ref="AD34:AD39" si="6">AA34-Z34</f>
        <v>24526.014649999997</v>
      </c>
      <c r="AE34" s="3">
        <f>AC34-AB34</f>
        <v>-35760.159741444462</v>
      </c>
      <c r="AF34" s="3">
        <f t="shared" ref="AF34:AF39" si="7">AB34-Z34</f>
        <v>11395.3295</v>
      </c>
      <c r="AG34" s="3">
        <f>AC34-AF34</f>
        <v>-9222.2797414444685</v>
      </c>
    </row>
    <row r="35" spans="12:33" ht="18">
      <c r="L35" s="37" t="s">
        <v>48</v>
      </c>
      <c r="M35" s="3">
        <v>26553.246650000001</v>
      </c>
      <c r="N35" s="3">
        <v>37933.209499999997</v>
      </c>
      <c r="O35" s="3">
        <v>42990.970766666673</v>
      </c>
      <c r="P35" s="3">
        <v>42395.940029411766</v>
      </c>
      <c r="Q35" s="3">
        <v>28449.907124999998</v>
      </c>
      <c r="R35" s="3">
        <v>41381.683090909079</v>
      </c>
      <c r="S35" s="3">
        <v>9103.9702799999977</v>
      </c>
      <c r="Y35" s="41" t="s">
        <v>34</v>
      </c>
      <c r="Z35" s="3">
        <v>37595.33</v>
      </c>
      <c r="AA35" s="2">
        <v>68890.464149999985</v>
      </c>
      <c r="AB35" s="3">
        <v>42990.970766666673</v>
      </c>
      <c r="AC35" s="34">
        <v>207.78165022044931</v>
      </c>
      <c r="AD35" s="3">
        <f t="shared" si="6"/>
        <v>31295.134149999983</v>
      </c>
      <c r="AE35" s="3">
        <f>AC35-AB35</f>
        <v>-42783.189116446221</v>
      </c>
      <c r="AF35" s="3">
        <f t="shared" si="7"/>
        <v>5395.640766666671</v>
      </c>
      <c r="AG35" s="3">
        <f>AC35-AF35</f>
        <v>-5187.8591164462214</v>
      </c>
    </row>
    <row r="36" spans="12:33" ht="18">
      <c r="L36" s="37" t="s">
        <v>16</v>
      </c>
      <c r="M36" s="34">
        <v>7928.1685912240191</v>
      </c>
      <c r="N36" s="34">
        <v>2173.0497585555322</v>
      </c>
      <c r="O36" s="34">
        <v>207.78165022044931</v>
      </c>
      <c r="P36" s="34">
        <v>0</v>
      </c>
      <c r="Q36" s="34">
        <v>0</v>
      </c>
      <c r="R36" s="34">
        <v>0</v>
      </c>
      <c r="S36" s="34">
        <v>0</v>
      </c>
      <c r="Y36" s="41" t="s">
        <v>36</v>
      </c>
      <c r="Z36" s="3">
        <v>42018.31</v>
      </c>
      <c r="AA36" s="2">
        <v>72178.261299999998</v>
      </c>
      <c r="AB36" s="3">
        <v>42395.940029411766</v>
      </c>
      <c r="AC36" s="34">
        <v>0</v>
      </c>
      <c r="AD36" s="3">
        <f t="shared" si="6"/>
        <v>30159.951300000001</v>
      </c>
      <c r="AE36" s="3">
        <f>AC36-AB36</f>
        <v>-42395.940029411766</v>
      </c>
      <c r="AF36" s="3">
        <f t="shared" si="7"/>
        <v>377.63002941176819</v>
      </c>
      <c r="AG36" s="3">
        <f>AC36-AF36</f>
        <v>-377.63002941176819</v>
      </c>
    </row>
    <row r="37" spans="12:33" ht="18">
      <c r="Y37" s="41" t="s">
        <v>38</v>
      </c>
      <c r="Z37" s="3">
        <v>33172.35</v>
      </c>
      <c r="AA37" s="2">
        <v>37252.175819999997</v>
      </c>
      <c r="AB37" s="3">
        <v>28449.907124999998</v>
      </c>
      <c r="AC37" s="34">
        <v>0</v>
      </c>
      <c r="AD37" s="3">
        <f t="shared" si="6"/>
        <v>4079.8258199999982</v>
      </c>
      <c r="AE37" s="3">
        <f>AC37-AB37</f>
        <v>-28449.907124999998</v>
      </c>
      <c r="AF37" s="3">
        <f t="shared" si="7"/>
        <v>-4722.4428750000006</v>
      </c>
      <c r="AG37" s="3">
        <f>AC37-AF37</f>
        <v>4722.4428750000006</v>
      </c>
    </row>
    <row r="38" spans="12:33" ht="18">
      <c r="L38" s="38"/>
      <c r="M38" s="3"/>
      <c r="N38" s="3"/>
      <c r="O38" s="3"/>
      <c r="P38" s="3"/>
      <c r="Q38" s="3"/>
      <c r="R38" s="3"/>
      <c r="S38" s="3"/>
      <c r="Y38" s="41" t="s">
        <v>40</v>
      </c>
      <c r="Z38" s="3">
        <v>53075.759999999995</v>
      </c>
      <c r="AA38" s="2">
        <v>52581.094570000001</v>
      </c>
      <c r="AB38" s="3">
        <v>41381.683090909079</v>
      </c>
      <c r="AC38" s="34">
        <v>0</v>
      </c>
      <c r="AD38" s="3">
        <f t="shared" si="6"/>
        <v>-494.66542999999365</v>
      </c>
      <c r="AE38" s="3">
        <f>AC38-AB38</f>
        <v>-41381.683090909079</v>
      </c>
      <c r="AF38" s="3">
        <f t="shared" si="7"/>
        <v>-11694.076909090916</v>
      </c>
      <c r="AG38" s="3">
        <f>AC38-AF38</f>
        <v>11694.076909090916</v>
      </c>
    </row>
    <row r="39" spans="12:33" ht="18">
      <c r="L39" t="s">
        <v>52</v>
      </c>
      <c r="M39" s="3">
        <f>M35-M33</f>
        <v>11072.816649999999</v>
      </c>
      <c r="N39" s="3">
        <f>N35-N33</f>
        <v>11395.3295</v>
      </c>
      <c r="O39" s="3">
        <f>O35-O33</f>
        <v>5395.640766666671</v>
      </c>
      <c r="P39" s="3">
        <f>P35-P33</f>
        <v>377.63002941176819</v>
      </c>
      <c r="Q39" s="3">
        <f>Q35-Q33</f>
        <v>-4722.4428750000006</v>
      </c>
      <c r="R39" s="3">
        <f>R35-R33</f>
        <v>-11694.076909090916</v>
      </c>
      <c r="S39" s="3">
        <f>S35-S33</f>
        <v>-4164.969720000001</v>
      </c>
      <c r="Y39" s="41" t="s">
        <v>42</v>
      </c>
      <c r="Z39" s="3">
        <v>13268.939999999999</v>
      </c>
      <c r="AA39" s="2">
        <v>8412.7148199999992</v>
      </c>
      <c r="AB39" s="3">
        <v>9103.9702799999977</v>
      </c>
      <c r="AC39" s="34">
        <v>0</v>
      </c>
      <c r="AD39" s="3">
        <f t="shared" si="6"/>
        <v>-4856.2251799999995</v>
      </c>
      <c r="AE39" s="3">
        <f>AC39-AB39</f>
        <v>-9103.9702799999977</v>
      </c>
      <c r="AF39" s="3">
        <f t="shared" si="7"/>
        <v>-4164.969720000001</v>
      </c>
      <c r="AG39" s="3">
        <f>AC39-AF39</f>
        <v>4164.969720000001</v>
      </c>
    </row>
    <row r="40" spans="12:33">
      <c r="L40" t="s">
        <v>16</v>
      </c>
      <c r="M40" s="3">
        <f>M36</f>
        <v>7928.1685912240191</v>
      </c>
      <c r="N40" s="3">
        <f>N36</f>
        <v>2173.0497585555322</v>
      </c>
      <c r="O40" s="3">
        <f>O36</f>
        <v>207.78165022044931</v>
      </c>
      <c r="P40" s="3">
        <f>P36</f>
        <v>0</v>
      </c>
      <c r="Q40" s="3">
        <f>Q36</f>
        <v>0</v>
      </c>
      <c r="R40" s="3">
        <f>R36</f>
        <v>0</v>
      </c>
      <c r="S40" s="3">
        <f>S36</f>
        <v>0</v>
      </c>
    </row>
    <row r="42" spans="12:33">
      <c r="L42" t="s">
        <v>51</v>
      </c>
      <c r="M42" s="3">
        <f>M40-M39</f>
        <v>-3144.6480587759797</v>
      </c>
      <c r="N42" s="3">
        <f t="shared" ref="N42:S42" si="8">N40-N39</f>
        <v>-9222.2797414444685</v>
      </c>
      <c r="O42" s="3">
        <f t="shared" si="8"/>
        <v>-5187.8591164462214</v>
      </c>
      <c r="P42" s="3">
        <f t="shared" si="8"/>
        <v>-377.63002941176819</v>
      </c>
      <c r="Q42" s="3">
        <f t="shared" si="8"/>
        <v>4722.4428750000006</v>
      </c>
      <c r="R42" s="3">
        <f t="shared" si="8"/>
        <v>11694.076909090916</v>
      </c>
      <c r="S42" s="3">
        <f t="shared" si="8"/>
        <v>4164.969720000001</v>
      </c>
    </row>
  </sheetData>
  <mergeCells count="15">
    <mergeCell ref="X2:AF2"/>
    <mergeCell ref="Y16:AG16"/>
    <mergeCell ref="Y31:AG31"/>
    <mergeCell ref="A23:H23"/>
    <mergeCell ref="A24:H24"/>
    <mergeCell ref="L3:S3"/>
    <mergeCell ref="L16:S16"/>
    <mergeCell ref="L31:S31"/>
    <mergeCell ref="W3:W10"/>
    <mergeCell ref="A1:H1"/>
    <mergeCell ref="A2:H2"/>
    <mergeCell ref="A8:H8"/>
    <mergeCell ref="A9:H9"/>
    <mergeCell ref="A16:H16"/>
    <mergeCell ref="A17:H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2025-06-06T23:41:09Z</dcterms:created>
  <dcterms:modified xsi:type="dcterms:W3CDTF">2025-06-09T22:51:11Z</dcterms:modified>
</cp:coreProperties>
</file>