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Frscas/Proyecto Villa Union/"/>
    </mc:Choice>
  </mc:AlternateContent>
  <xr:revisionPtr revIDLastSave="1134" documentId="8_{6680326F-3205-4713-885C-1AD993B86D95}" xr6:coauthVersionLast="47" xr6:coauthVersionMax="47" xr10:uidLastSave="{05D78AC7-EF75-4199-BEA2-196E4D3AAA5C}"/>
  <bookViews>
    <workbookView xWindow="-110" yWindow="-110" windowWidth="19420" windowHeight="11020" firstSheet="1" activeTab="1" xr2:uid="{570C919A-B2AB-4B48-A344-0E6F5E4DD48B}"/>
  </bookViews>
  <sheets>
    <sheet name="Analisis " sheetId="9" r:id="rId1"/>
    <sheet name="NSE" sheetId="12" r:id="rId2"/>
    <sheet name="Poblacion" sheetId="5" r:id="rId3"/>
    <sheet name="Vivienda" sheetId="6" r:id="rId4"/>
    <sheet name="DENUES" sheetId="7" r:id="rId5"/>
    <sheet name="FF" sheetId="4" r:id="rId6"/>
    <sheet name="PEA" sheetId="8" r:id="rId7"/>
    <sheet name="Hoja1" sheetId="1" r:id="rId8"/>
    <sheet name="Hoja2" sheetId="2" r:id="rId9"/>
    <sheet name="Hoja3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2" l="1"/>
  <c r="J46" i="12"/>
  <c r="J47" i="12"/>
  <c r="J48" i="12"/>
  <c r="J49" i="12"/>
  <c r="J50" i="12"/>
  <c r="J44" i="12"/>
  <c r="I45" i="12"/>
  <c r="I46" i="12"/>
  <c r="I47" i="12"/>
  <c r="I48" i="12"/>
  <c r="I49" i="12"/>
  <c r="I50" i="12"/>
  <c r="I44" i="12"/>
  <c r="H45" i="12"/>
  <c r="H46" i="12"/>
  <c r="H47" i="12"/>
  <c r="H48" i="12"/>
  <c r="H49" i="12"/>
  <c r="H50" i="12"/>
  <c r="H44" i="12"/>
  <c r="E46" i="12"/>
  <c r="E47" i="12"/>
  <c r="E48" i="12"/>
  <c r="E49" i="12"/>
  <c r="E50" i="12"/>
  <c r="E51" i="12"/>
  <c r="E52" i="12"/>
  <c r="E45" i="12"/>
  <c r="C45" i="12"/>
  <c r="C46" i="12"/>
  <c r="C47" i="12"/>
  <c r="C48" i="12"/>
  <c r="C49" i="12"/>
  <c r="C50" i="12"/>
  <c r="C51" i="12"/>
  <c r="C52" i="12"/>
  <c r="D50" i="12"/>
  <c r="B50" i="12"/>
  <c r="D48" i="12"/>
  <c r="B48" i="12"/>
  <c r="C29" i="12"/>
  <c r="D29" i="12"/>
  <c r="E29" i="12"/>
  <c r="F29" i="12"/>
  <c r="G29" i="12"/>
  <c r="H29" i="12"/>
  <c r="B29" i="12"/>
  <c r="C28" i="12"/>
  <c r="D28" i="12"/>
  <c r="E28" i="12"/>
  <c r="F28" i="12"/>
  <c r="G28" i="12"/>
  <c r="H28" i="12"/>
  <c r="B28" i="12"/>
  <c r="C24" i="12"/>
  <c r="D24" i="12"/>
  <c r="E24" i="12"/>
  <c r="F24" i="12"/>
  <c r="G24" i="12"/>
  <c r="H24" i="12"/>
  <c r="B24" i="12"/>
  <c r="C23" i="12"/>
  <c r="D23" i="12"/>
  <c r="E23" i="12"/>
  <c r="F23" i="12"/>
  <c r="G23" i="12"/>
  <c r="H23" i="12"/>
  <c r="B23" i="12"/>
  <c r="C8" i="12"/>
  <c r="D8" i="12"/>
  <c r="E8" i="12"/>
  <c r="F8" i="12"/>
  <c r="G8" i="12"/>
  <c r="H8" i="12"/>
  <c r="B8" i="12"/>
  <c r="G55" i="9"/>
  <c r="G56" i="9"/>
  <c r="G54" i="9"/>
  <c r="D55" i="9"/>
  <c r="D56" i="9"/>
  <c r="D54" i="9"/>
  <c r="L27" i="9"/>
  <c r="L28" i="9"/>
  <c r="L29" i="9"/>
  <c r="L30" i="9"/>
  <c r="L31" i="9"/>
  <c r="L32" i="9"/>
  <c r="L33" i="9"/>
  <c r="L26" i="9"/>
  <c r="K26" i="9"/>
  <c r="K27" i="9"/>
  <c r="K28" i="9"/>
  <c r="K29" i="9"/>
  <c r="K30" i="9"/>
  <c r="K31" i="9"/>
  <c r="K32" i="9"/>
  <c r="K33" i="9"/>
  <c r="J27" i="9"/>
  <c r="J28" i="9"/>
  <c r="J29" i="9"/>
  <c r="J30" i="9"/>
  <c r="J31" i="9"/>
  <c r="J32" i="9"/>
  <c r="J33" i="9"/>
  <c r="J26" i="9"/>
  <c r="C27" i="9"/>
  <c r="E27" i="9"/>
  <c r="G27" i="9"/>
  <c r="C28" i="9"/>
  <c r="E28" i="9"/>
  <c r="G28" i="9"/>
  <c r="C29" i="9"/>
  <c r="E29" i="9"/>
  <c r="G29" i="9"/>
  <c r="C30" i="9"/>
  <c r="E30" i="9"/>
  <c r="G30" i="9"/>
  <c r="C31" i="9"/>
  <c r="E31" i="9"/>
  <c r="G31" i="9"/>
  <c r="C32" i="9"/>
  <c r="E32" i="9"/>
  <c r="G32" i="9"/>
  <c r="C33" i="9"/>
  <c r="E33" i="9"/>
  <c r="G33" i="9"/>
  <c r="E26" i="9"/>
  <c r="G26" i="9"/>
  <c r="C26" i="9"/>
  <c r="G15" i="9"/>
  <c r="D15" i="9"/>
  <c r="G14" i="9"/>
  <c r="D14" i="9"/>
  <c r="G13" i="9"/>
  <c r="D13" i="9"/>
  <c r="G2" i="9"/>
  <c r="J2" i="9"/>
  <c r="G3" i="9"/>
  <c r="J3" i="9"/>
  <c r="G4" i="9"/>
  <c r="J4" i="9"/>
  <c r="G5" i="9"/>
  <c r="J5" i="9"/>
  <c r="G6" i="9"/>
  <c r="J6" i="9"/>
  <c r="G7" i="9"/>
  <c r="J7" i="9"/>
  <c r="G8" i="9"/>
  <c r="J8" i="9"/>
  <c r="G9" i="9"/>
  <c r="J9" i="9"/>
  <c r="G10" i="9"/>
  <c r="J10" i="9"/>
  <c r="D3" i="9"/>
  <c r="D4" i="9"/>
  <c r="D5" i="9"/>
  <c r="D6" i="9"/>
  <c r="D7" i="9"/>
  <c r="D8" i="9"/>
  <c r="D9" i="9"/>
  <c r="D10" i="9"/>
  <c r="D2" i="9"/>
  <c r="C4" i="8"/>
  <c r="C5" i="8"/>
  <c r="C6" i="8"/>
  <c r="C7" i="8"/>
  <c r="C8" i="8"/>
  <c r="C9" i="8"/>
  <c r="C10" i="8"/>
  <c r="C3" i="8"/>
  <c r="B8" i="8"/>
  <c r="B6" i="8"/>
  <c r="C61" i="7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60" i="7"/>
  <c r="C59" i="7"/>
  <c r="C36" i="7"/>
  <c r="C37" i="7" s="1"/>
  <c r="C38" i="7" s="1"/>
  <c r="C39" i="7" s="1"/>
  <c r="C40" i="7" s="1"/>
  <c r="C41" i="7" s="1"/>
  <c r="C42" i="7" s="1"/>
  <c r="C43" i="7" s="1"/>
  <c r="C44" i="7" s="1"/>
  <c r="C45" i="7" s="1"/>
  <c r="C35" i="7"/>
  <c r="C34" i="7"/>
  <c r="K22" i="7"/>
  <c r="K23" i="7"/>
  <c r="K24" i="7"/>
  <c r="K25" i="7"/>
  <c r="K26" i="7"/>
  <c r="K21" i="7"/>
  <c r="I22" i="7"/>
  <c r="H22" i="7" s="1"/>
  <c r="B22" i="7" s="1"/>
  <c r="C22" i="7" s="1"/>
  <c r="I23" i="7"/>
  <c r="H23" i="7" s="1"/>
  <c r="B23" i="7" s="1"/>
  <c r="C23" i="7" s="1"/>
  <c r="I24" i="7"/>
  <c r="H24" i="7" s="1"/>
  <c r="B24" i="7" s="1"/>
  <c r="I25" i="7"/>
  <c r="H25" i="7" s="1"/>
  <c r="B25" i="7" s="1"/>
  <c r="C25" i="7" s="1"/>
  <c r="I26" i="7"/>
  <c r="H26" i="7" s="1"/>
  <c r="B26" i="7" s="1"/>
  <c r="C26" i="7" s="1"/>
  <c r="I21" i="7"/>
  <c r="H21" i="7" s="1"/>
  <c r="B21" i="7" s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E3" i="6"/>
  <c r="F3" i="6"/>
  <c r="E4" i="6"/>
  <c r="F4" i="6"/>
  <c r="E5" i="6"/>
  <c r="F5" i="6"/>
  <c r="E6" i="6"/>
  <c r="F6" i="6"/>
  <c r="E7" i="6"/>
  <c r="F7" i="6"/>
  <c r="E8" i="6"/>
  <c r="F8" i="6"/>
  <c r="E9" i="6"/>
  <c r="F9" i="6"/>
  <c r="E10" i="6"/>
  <c r="F10" i="6"/>
  <c r="G4" i="6"/>
  <c r="G5" i="6"/>
  <c r="G6" i="6"/>
  <c r="G7" i="6"/>
  <c r="G8" i="6"/>
  <c r="G9" i="6"/>
  <c r="G10" i="6"/>
  <c r="G3" i="6"/>
  <c r="C4" i="5"/>
  <c r="C5" i="5"/>
  <c r="C6" i="5"/>
  <c r="C7" i="5"/>
  <c r="C8" i="5"/>
  <c r="C9" i="5"/>
  <c r="C10" i="5"/>
  <c r="C3" i="5"/>
  <c r="G127" i="4"/>
  <c r="H127" i="4"/>
  <c r="I127" i="4"/>
  <c r="J127" i="4"/>
  <c r="K127" i="4"/>
  <c r="L127" i="4"/>
  <c r="F127" i="4"/>
  <c r="G126" i="4"/>
  <c r="H126" i="4"/>
  <c r="I126" i="4"/>
  <c r="J126" i="4"/>
  <c r="K126" i="4"/>
  <c r="L126" i="4"/>
  <c r="F126" i="4"/>
  <c r="G125" i="4"/>
  <c r="H125" i="4"/>
  <c r="I125" i="4"/>
  <c r="J125" i="4"/>
  <c r="K125" i="4"/>
  <c r="L125" i="4"/>
  <c r="F125" i="4"/>
  <c r="C89" i="4"/>
  <c r="C88" i="4"/>
  <c r="C87" i="4"/>
  <c r="C86" i="4"/>
  <c r="C85" i="4"/>
  <c r="C84" i="4"/>
  <c r="C83" i="4"/>
  <c r="C82" i="4"/>
  <c r="E72" i="4"/>
  <c r="E73" i="4"/>
  <c r="E74" i="4"/>
  <c r="E75" i="4"/>
  <c r="E76" i="4"/>
  <c r="E77" i="4"/>
  <c r="E78" i="4"/>
  <c r="E71" i="4"/>
  <c r="H49" i="4"/>
  <c r="I49" i="4"/>
  <c r="J49" i="4"/>
  <c r="H50" i="4"/>
  <c r="I50" i="4"/>
  <c r="J50" i="4"/>
  <c r="H51" i="4"/>
  <c r="I51" i="4"/>
  <c r="J51" i="4"/>
  <c r="H52" i="4"/>
  <c r="I52" i="4"/>
  <c r="J52" i="4"/>
  <c r="H53" i="4"/>
  <c r="I53" i="4"/>
  <c r="J53" i="4"/>
  <c r="H54" i="4"/>
  <c r="I54" i="4"/>
  <c r="J54" i="4"/>
  <c r="H55" i="4"/>
  <c r="I55" i="4"/>
  <c r="J55" i="4"/>
  <c r="H56" i="4"/>
  <c r="I56" i="4"/>
  <c r="J56" i="4"/>
  <c r="I48" i="4"/>
  <c r="J48" i="4"/>
  <c r="H48" i="4"/>
  <c r="D16" i="4"/>
  <c r="D17" i="4"/>
  <c r="D18" i="4"/>
  <c r="D19" i="4"/>
  <c r="D20" i="4"/>
  <c r="D21" i="4"/>
  <c r="D22" i="4"/>
  <c r="D23" i="4"/>
  <c r="C16" i="4"/>
  <c r="C17" i="4"/>
  <c r="C18" i="4"/>
  <c r="C19" i="4"/>
  <c r="C20" i="4"/>
  <c r="C21" i="4"/>
  <c r="C22" i="4"/>
  <c r="C23" i="4"/>
  <c r="B16" i="4"/>
  <c r="B17" i="4"/>
  <c r="B18" i="4"/>
  <c r="B19" i="4"/>
  <c r="B20" i="4"/>
  <c r="B21" i="4"/>
  <c r="B22" i="4"/>
  <c r="B23" i="4"/>
  <c r="D15" i="4"/>
  <c r="C15" i="4"/>
  <c r="B15" i="4"/>
  <c r="C33" i="1"/>
  <c r="C32" i="1"/>
  <c r="C34" i="1"/>
  <c r="C35" i="1"/>
  <c r="C36" i="1"/>
  <c r="C31" i="1"/>
  <c r="D31" i="1"/>
  <c r="B35" i="3"/>
  <c r="B31" i="3"/>
  <c r="B32" i="3"/>
  <c r="B33" i="3"/>
  <c r="B34" i="3"/>
  <c r="B30" i="3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13" i="1"/>
  <c r="F33" i="1"/>
  <c r="D32" i="1"/>
  <c r="E32" i="1"/>
  <c r="F32" i="1"/>
  <c r="G32" i="1"/>
  <c r="D33" i="1"/>
  <c r="E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E31" i="1"/>
  <c r="F31" i="1"/>
  <c r="G31" i="1"/>
  <c r="B14" i="3"/>
  <c r="B13" i="3"/>
  <c r="C5" i="3"/>
  <c r="C4" i="3"/>
  <c r="C3" i="3"/>
  <c r="C2" i="3"/>
  <c r="F9" i="1"/>
  <c r="E9" i="1"/>
  <c r="F4" i="1"/>
  <c r="F5" i="1"/>
  <c r="F6" i="1"/>
  <c r="F7" i="1"/>
  <c r="F8" i="1"/>
  <c r="F10" i="1"/>
  <c r="E4" i="1"/>
  <c r="E5" i="1"/>
  <c r="E6" i="1"/>
  <c r="E7" i="1"/>
  <c r="E8" i="1"/>
  <c r="E10" i="1"/>
  <c r="F3" i="1"/>
  <c r="E3" i="1"/>
  <c r="C21" i="7" l="1"/>
  <c r="B28" i="7"/>
  <c r="B29" i="7" s="1"/>
  <c r="C24" i="7"/>
  <c r="C29" i="7" l="1"/>
</calcChain>
</file>

<file path=xl/sharedStrings.xml><?xml version="1.0" encoding="utf-8"?>
<sst xmlns="http://schemas.openxmlformats.org/spreadsheetml/2006/main" count="324" uniqueCount="195">
  <si>
    <t>Año</t>
  </si>
  <si>
    <t>Mazatlan</t>
  </si>
  <si>
    <t>Villa Union</t>
  </si>
  <si>
    <t>Viviendas totales</t>
  </si>
  <si>
    <t>Viviendas habitadas</t>
  </si>
  <si>
    <t>Viviendas deshabitadas</t>
  </si>
  <si>
    <t>Viviendas uso temporal</t>
  </si>
  <si>
    <t>Vivienddas sin informacion</t>
  </si>
  <si>
    <t>Rango de edad</t>
  </si>
  <si>
    <t>Hombres</t>
  </si>
  <si>
    <t>Mujeres</t>
  </si>
  <si>
    <t>85+</t>
  </si>
  <si>
    <t>0 a 4</t>
  </si>
  <si>
    <t>5 a 10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</si>
  <si>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</si>
  <si>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</si>
  <si>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</si>
  <si>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</si>
  <si>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</si>
  <si>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</si>
  <si>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</si>
  <si>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</si>
  <si>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</si>
  <si>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</si>
  <si>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</si>
  <si>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</si>
  <si>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</si>
  <si>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</si>
  <si>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</si>
  <si>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Sexo</t>
  </si>
  <si>
    <t>Población</t>
  </si>
  <si>
    <t>nacidos_mismo_estado</t>
  </si>
  <si>
    <t>nacidos_otro_estado</t>
  </si>
  <si>
    <t>residencia_2015_mismo_estado</t>
  </si>
  <si>
    <t>residencia_2015_otro_estado</t>
  </si>
  <si>
    <t>Porcentaje sobre total analizado</t>
  </si>
  <si>
    <t>Nacidos fuera de Villa Unión</t>
  </si>
  <si>
    <t>Migraron a Villa Unión entre 2015 y 2020</t>
  </si>
  <si>
    <t>Personas viviendo en una vivienda</t>
  </si>
  <si>
    <t>Población proyectada</t>
  </si>
  <si>
    <t>Prom. personas por vivienda</t>
  </si>
  <si>
    <t>Viviendas necesarias (estimadas)</t>
  </si>
  <si>
    <t>Viviendas proyectadas totales</t>
  </si>
  <si>
    <t>Déficit/Superávit total</t>
  </si>
  <si>
    <t>Viviendas proyectadas habitadas</t>
  </si>
  <si>
    <t>Déficit/Superávit habitadas</t>
  </si>
  <si>
    <t>Necesidad de vivienda</t>
  </si>
  <si>
    <t>Población Sinaloa</t>
  </si>
  <si>
    <t>Población Mazatlán</t>
  </si>
  <si>
    <t>Población Villa Unión</t>
  </si>
  <si>
    <t>% Crecimiento Sinaloa</t>
  </si>
  <si>
    <t>% Crecimiento Mazatlán</t>
  </si>
  <si>
    <t>% Crecimiento Villa Unión</t>
  </si>
  <si>
    <t>Personas x vivienda en Sinaloa</t>
  </si>
  <si>
    <t>Personas x vivienda en Mazatlán</t>
  </si>
  <si>
    <t>Personas x vivienda en Villa Unión</t>
  </si>
  <si>
    <t xml:space="preserve">Viviendas necesarias </t>
  </si>
  <si>
    <t>Viviendas necesarias Sinaloa</t>
  </si>
  <si>
    <t>Viviendas necesarias Mazatlan</t>
  </si>
  <si>
    <t xml:space="preserve">Viviendas necesarias Villa Union </t>
  </si>
  <si>
    <t>Vivienda en Sinaloa</t>
  </si>
  <si>
    <t>Vivienda en Mazatlán</t>
  </si>
  <si>
    <t>Vivienda en Villa Unión</t>
  </si>
  <si>
    <t xml:space="preserve">% de crecimeinto </t>
  </si>
  <si>
    <t>Tamaño de la localidad</t>
  </si>
  <si>
    <t>A/B</t>
  </si>
  <si>
    <t>C+</t>
  </si>
  <si>
    <t>C</t>
  </si>
  <si>
    <t>C-</t>
  </si>
  <si>
    <t>D+</t>
  </si>
  <si>
    <t>D</t>
  </si>
  <si>
    <t>E</t>
  </si>
  <si>
    <t>15,000 a 99,999 habitantes</t>
  </si>
  <si>
    <t>15,000 a 99,999</t>
  </si>
  <si>
    <t>Nivel Socioeconómico Villa Unión</t>
  </si>
  <si>
    <t>% Incremento</t>
  </si>
  <si>
    <t>Fecha de incorporación</t>
  </si>
  <si>
    <t>Cantidad</t>
  </si>
  <si>
    <t>Columna1</t>
  </si>
  <si>
    <t>Descripcion estrato personal ocupado</t>
  </si>
  <si>
    <t>Número de personas</t>
  </si>
  <si>
    <t>Porcentaje</t>
  </si>
  <si>
    <t>Porcentaje Acumulado</t>
  </si>
  <si>
    <t>0 a 5 personas</t>
  </si>
  <si>
    <t>11 a 30 personas</t>
  </si>
  <si>
    <t>6 a 10 personas</t>
  </si>
  <si>
    <t>101 a 250 personas</t>
  </si>
  <si>
    <t>51 a 100 personas</t>
  </si>
  <si>
    <t>31 a 50 personas</t>
  </si>
  <si>
    <t>Categoría de establecimiento</t>
  </si>
  <si>
    <t>Alimentos y Bebidas</t>
  </si>
  <si>
    <t>Ropa y Moda</t>
  </si>
  <si>
    <t>Salud y Belleza</t>
  </si>
  <si>
    <t>Automotriz y Refacciones</t>
  </si>
  <si>
    <t>Hogar y Muebles</t>
  </si>
  <si>
    <t>Salud y Medicina</t>
  </si>
  <si>
    <t>Tecnología y Electrónica</t>
  </si>
  <si>
    <t>Servicios y Oficinas</t>
  </si>
  <si>
    <t>Finanzas y Contabilidad</t>
  </si>
  <si>
    <t>Mascotas</t>
  </si>
  <si>
    <t>Seguridad y Protección Civil</t>
  </si>
  <si>
    <t>Hoteles y Hospedaje</t>
  </si>
  <si>
    <t>Entretenimiento y Cultura</t>
  </si>
  <si>
    <t>Deportes y Aire Libre</t>
  </si>
  <si>
    <t>Rescate y Emergencias Médicas</t>
  </si>
  <si>
    <t>Dependencias de Gobierno</t>
  </si>
  <si>
    <t>No. Establecimientos</t>
  </si>
  <si>
    <t>Principal Actividad Economica</t>
  </si>
  <si>
    <t>Comercio al por menor de abarrotes, alimentos,...</t>
  </si>
  <si>
    <t>Servicios de preparación de alimentos y bebidas</t>
  </si>
  <si>
    <t>Servicios de reparación y mantenimiento</t>
  </si>
  <si>
    <t>Servicios personales</t>
  </si>
  <si>
    <t>Comercio al por menor de productos textiles, b...</t>
  </si>
  <si>
    <t>Industria alimentaria</t>
  </si>
  <si>
    <t>Comercio al por menor de artículos de papelerí...</t>
  </si>
  <si>
    <t>Comercio al por menor de enseres domésticos, c...</t>
  </si>
  <si>
    <t>Asociaciones y organizaciones</t>
  </si>
  <si>
    <t>Servicios médicos de consulta externa y servic...</t>
  </si>
  <si>
    <t>Comercio al por mayor de materias primas agrop...</t>
  </si>
  <si>
    <t>Comercio al por menor de vehículos de motor, r...</t>
  </si>
  <si>
    <t>No. Negocios</t>
  </si>
  <si>
    <t>%</t>
  </si>
  <si>
    <t>Establecimiento</t>
  </si>
  <si>
    <t>Restaurante</t>
  </si>
  <si>
    <t>Tienda de ropa</t>
  </si>
  <si>
    <t>Tienda de abarrotes</t>
  </si>
  <si>
    <t>Farmacia</t>
  </si>
  <si>
    <t>Cafetería</t>
  </si>
  <si>
    <t>Carnicería</t>
  </si>
  <si>
    <t>Ferretería</t>
  </si>
  <si>
    <t>Refaccionaria</t>
  </si>
  <si>
    <t>Taquería</t>
  </si>
  <si>
    <t>Lavado de autos</t>
  </si>
  <si>
    <t>Gym</t>
  </si>
  <si>
    <t>Tienda de accesorios</t>
  </si>
  <si>
    <t>Consultorio dental</t>
  </si>
  <si>
    <t>Taller mecánico</t>
  </si>
  <si>
    <t>Tienda de muebles</t>
  </si>
  <si>
    <t>Tienda de celulares y accesorios</t>
  </si>
  <si>
    <t>Hospital</t>
  </si>
  <si>
    <t>Veterinaria</t>
  </si>
  <si>
    <t>Óptica</t>
  </si>
  <si>
    <t>Barbería</t>
  </si>
  <si>
    <t>Pizzería</t>
  </si>
  <si>
    <t>Agencia de viajes</t>
  </si>
  <si>
    <t>Agencia de seguros</t>
  </si>
  <si>
    <t>Spa</t>
  </si>
  <si>
    <t>Boutique de moda</t>
  </si>
  <si>
    <t>Zapatería</t>
  </si>
  <si>
    <t>Tienda de llantas y alineación</t>
  </si>
  <si>
    <t>suplementos</t>
  </si>
  <si>
    <t>Pastelería y repostería</t>
  </si>
  <si>
    <t>Tienda de electrodomésticos</t>
  </si>
  <si>
    <t>Librería</t>
  </si>
  <si>
    <t>Asesoría financiera</t>
  </si>
  <si>
    <t>Inmobiliaria</t>
  </si>
  <si>
    <t>Tienda de artículos deportivos</t>
  </si>
  <si>
    <t>Clínica médica</t>
  </si>
  <si>
    <t>Psicología y terapia</t>
  </si>
  <si>
    <t>Hotel de lujo</t>
  </si>
  <si>
    <t>Motel</t>
  </si>
  <si>
    <t>Bomberos</t>
  </si>
  <si>
    <t>Policía Federal (Guardia Nacional)</t>
  </si>
  <si>
    <t>Hospitales de Urgencias</t>
  </si>
  <si>
    <t>Registro Civil (actas de nacimiento, matrimonio, defunción)</t>
  </si>
  <si>
    <t>Personas economicamente activas Villa Unión</t>
  </si>
  <si>
    <t>Viviendas necesarias</t>
  </si>
  <si>
    <t>ESTIMACIÓN VIVIENDA</t>
  </si>
  <si>
    <t>Sinaloa %</t>
  </si>
  <si>
    <t>Mazatlan %</t>
  </si>
  <si>
    <t>Villa Unión %</t>
  </si>
  <si>
    <t>Viviendas necesarias Mazatlán</t>
  </si>
  <si>
    <t>Viviendas necesarias Villa Union</t>
  </si>
  <si>
    <t>Estimacion vivienda Mazatlán</t>
  </si>
  <si>
    <t>Estimacion vivienda Villa Unión</t>
  </si>
  <si>
    <t>Seper/Deficit Mazatlán</t>
  </si>
  <si>
    <t>Super/Deficit Villa Unión</t>
  </si>
  <si>
    <t>NECESIDAD DE VIVIENDA GENERAL</t>
  </si>
  <si>
    <t>NIVEL SOCIOECONÓMICO (AMAI) EN LOCALIDADES DE 15,000 A 99,999 HABITANTES</t>
  </si>
  <si>
    <t>ESTIMACÓN VIVIENDAS POR NIVEL SOCIOECONÓMICO VILLA UNIÓN</t>
  </si>
  <si>
    <t>ESTIMACÓN VIVIENDAS POR NIVEL SOCIOECONÓMICO MAZATLÁN</t>
  </si>
  <si>
    <t>NÚMERO DE TRABAJADORES EN SINALA POR NSE</t>
  </si>
  <si>
    <t>NSE</t>
  </si>
  <si>
    <t>Número de trabajadores</t>
  </si>
  <si>
    <t>Personas economicamente activas Mazatlán</t>
  </si>
  <si>
    <t>% Crecimeinto Villa Unión</t>
  </si>
  <si>
    <t>ESTIMACIÓN NSE TRABAJADORES VILLA UNION</t>
  </si>
  <si>
    <t>$0 – $4,000</t>
  </si>
  <si>
    <t>$4,001 – $7,500</t>
  </si>
  <si>
    <t>$7,501 – $11,343</t>
  </si>
  <si>
    <t>$11,344 – $15,000</t>
  </si>
  <si>
    <t>$15,001 – $20,000</t>
  </si>
  <si>
    <t>$20,001 – $77,974</t>
  </si>
  <si>
    <t>$77,975 o más</t>
  </si>
  <si>
    <t xml:space="preserve">Rngo de salarios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</si>
</sst>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  <font>
      <sz val="7"/>
      <color rgb="FFCCCCCC"/>
      <name val="Consolas"/>
      <family val="3"/>
    </font>
    <font>
      <sz val="7"/>
      <color rgb="FF9CDCFE"/>
      <name val="Consolas"/>
      <family val="3"/>
    </font>
    <font>
      <sz val="7"/>
      <color rgb="FFFF0000"/>
      <name val="Consolas"/>
      <family val="3"/>
    </font>
    <font>
      <sz val="18"/>
      <name val="Arial"/>
      <family val="2"/>
    </font>
    <font>
      <sz val="21"/>
      <color rgb="FF000000"/>
      <name val="Roboto Th"/>
    </font>
    <font>
      <b/>
      <sz val="11"/>
      <color theme="1"/>
      <name val="Aptos Narrow"/>
      <family val="2"/>
      <scheme val="minor"/>
    </font>
    <font>
      <sz val="12"/>
      <color theme="1"/>
      <name val="Roboto"/>
    </font>
    <font>
      <sz val="24"/>
      <color rgb="FF000000"/>
      <name val="Lato Hairline"/>
      <family val="2"/>
    </font>
    <font>
      <sz val="14"/>
      <color rgb="FF000000"/>
      <name val="Roboto Thin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164" fontId="0" fillId="0" borderId="0" xfId="1" applyNumberFormat="1" applyFont="1"/>
    <xf numFmtId="9" fontId="0" fillId="0" borderId="0" xfId="1" applyFont="1"/>
    <xf numFmtId="16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right" vertical="center" wrapText="1"/>
    </xf>
    <xf numFmtId="0" fontId="0" fillId="0" borderId="2" xfId="0" applyBorder="1"/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164" fontId="3" fillId="0" borderId="1" xfId="1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center" vertical="center" wrapText="1" readingOrder="1"/>
    </xf>
    <xf numFmtId="9" fontId="8" fillId="0" borderId="3" xfId="0" applyNumberFormat="1" applyFont="1" applyBorder="1" applyAlignment="1">
      <alignment horizontal="center" vertical="center" wrapText="1" readingOrder="1"/>
    </xf>
    <xf numFmtId="10" fontId="7" fillId="0" borderId="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164" fontId="0" fillId="0" borderId="0" xfId="1" applyNumberFormat="1" applyFont="1" applyBorder="1"/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9" fontId="0" fillId="0" borderId="0" xfId="1" applyFont="1" applyBorder="1"/>
    <xf numFmtId="0" fontId="3" fillId="0" borderId="6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7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0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0" fontId="0" fillId="0" borderId="0" xfId="1" applyNumberFormat="1" applyFont="1"/>
    <xf numFmtId="2" fontId="0" fillId="0" borderId="0" xfId="1" applyNumberFormat="1" applyFont="1"/>
    <xf numFmtId="0" fontId="2" fillId="0" borderId="12" xfId="0" applyFont="1" applyBorder="1" applyAlignment="1">
      <alignment horizontal="right" vertical="center" wrapText="1"/>
    </xf>
    <xf numFmtId="1" fontId="0" fillId="0" borderId="0" xfId="0" applyNumberFormat="1"/>
    <xf numFmtId="0" fontId="2" fillId="0" borderId="7" xfId="0" applyFont="1" applyBorder="1" applyAlignment="1">
      <alignment horizontal="right" vertical="center" wrapText="1"/>
    </xf>
    <xf numFmtId="1" fontId="3" fillId="0" borderId="13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1" fontId="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9" fontId="10" fillId="0" borderId="14" xfId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1" fontId="10" fillId="0" borderId="13" xfId="0" applyNumberFormat="1" applyFont="1" applyBorder="1" applyAlignment="1">
      <alignment horizontal="right" vertical="center" wrapText="1"/>
    </xf>
    <xf numFmtId="9" fontId="10" fillId="0" borderId="14" xfId="1" applyFont="1" applyFill="1" applyBorder="1" applyAlignment="1">
      <alignment horizontal="center" vertical="center"/>
    </xf>
    <xf numFmtId="9" fontId="10" fillId="2" borderId="15" xfId="0" applyNumberFormat="1" applyFont="1" applyFill="1" applyBorder="1" applyAlignment="1">
      <alignment horizontal="center" vertical="top" wrapText="1"/>
    </xf>
    <xf numFmtId="9" fontId="10" fillId="0" borderId="14" xfId="0" applyNumberFormat="1" applyFont="1" applyBorder="1" applyAlignment="1">
      <alignment horizontal="center" vertical="center" wrapText="1"/>
    </xf>
    <xf numFmtId="9" fontId="10" fillId="2" borderId="16" xfId="0" applyNumberFormat="1" applyFont="1" applyFill="1" applyBorder="1" applyAlignment="1">
      <alignment vertical="top" wrapText="1"/>
    </xf>
    <xf numFmtId="9" fontId="3" fillId="0" borderId="1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9" fontId="3" fillId="0" borderId="13" xfId="1" applyFont="1" applyBorder="1" applyAlignment="1">
      <alignment horizontal="right" vertical="center" wrapText="1"/>
    </xf>
    <xf numFmtId="9" fontId="3" fillId="0" borderId="4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Fill="1" applyBorder="1" applyAlignment="1">
      <alignment horizontal="right" vertical="center" wrapText="1"/>
    </xf>
    <xf numFmtId="9" fontId="0" fillId="0" borderId="0" xfId="1" applyNumberFormat="1" applyFont="1"/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11" fillId="0" borderId="17" xfId="0" applyFont="1" applyBorder="1" applyAlignment="1">
      <alignment horizontal="center" wrapText="1" readingOrder="1"/>
    </xf>
    <xf numFmtId="0" fontId="11" fillId="0" borderId="18" xfId="0" applyFont="1" applyBorder="1" applyAlignment="1">
      <alignment horizontal="center" wrapText="1" readingOrder="1"/>
    </xf>
    <xf numFmtId="0" fontId="11" fillId="0" borderId="19" xfId="0" applyFont="1" applyBorder="1" applyAlignment="1">
      <alignment horizontal="center" wrapText="1" readingOrder="1"/>
    </xf>
    <xf numFmtId="0" fontId="0" fillId="0" borderId="0" xfId="0" applyAlignment="1">
      <alignment vertical="center" wrapText="1"/>
    </xf>
    <xf numFmtId="10" fontId="0" fillId="0" borderId="0" xfId="0" applyNumberFormat="1"/>
    <xf numFmtId="3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vertical="center" wrapText="1"/>
    </xf>
    <xf numFmtId="1" fontId="12" fillId="0" borderId="3" xfId="0" applyNumberFormat="1" applyFont="1" applyBorder="1" applyAlignment="1">
      <alignment horizontal="center" wrapText="1" readingOrder="1"/>
    </xf>
    <xf numFmtId="0" fontId="2" fillId="0" borderId="12" xfId="0" applyFont="1" applyFill="1" applyBorder="1" applyAlignment="1">
      <alignment horizontal="right" vertical="center" wrapText="1"/>
    </xf>
    <xf numFmtId="9" fontId="0" fillId="0" borderId="0" xfId="1" applyFont="1" applyFill="1" applyBorder="1"/>
    <xf numFmtId="9" fontId="3" fillId="0" borderId="12" xfId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/>
    </xf>
  </cellXfs>
  <cellStyles count="2">
    <cellStyle name="Normal" xfId="0" builtinId="0"/>
    <cellStyle name="Porcentaje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extLst>
        <ext xmlns:xfpb="http://schemas.microsoft.com/office/spreadsheetml/2022/featurepropertybag" uri="{0417FA29-78FA-4A13-93AC-8FF0FAFDF519}">
          <xfpb:DXFComplement i="0"/>
        </ext>
      </extLst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'!$J$24</c:f>
              <c:strCache>
                <c:ptCount val="1"/>
                <c:pt idx="0">
                  <c:v>Sinaloa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'Analisis '!$A$25:$A$33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'Analisis '!$J$25:$J$33</c:f>
              <c:numCache>
                <c:formatCode>0</c:formatCode>
                <c:ptCount val="9"/>
                <c:pt idx="0" formatCode="General">
                  <c:v>0</c:v>
                </c:pt>
                <c:pt idx="1">
                  <c:v>119.71040944782139</c:v>
                </c:pt>
                <c:pt idx="2">
                  <c:v>134.9636486908133</c:v>
                </c:pt>
                <c:pt idx="3">
                  <c:v>150.68350783682146</c:v>
                </c:pt>
                <c:pt idx="4">
                  <c:v>210.91688816840545</c:v>
                </c:pt>
                <c:pt idx="5">
                  <c:v>249.15180278564341</c:v>
                </c:pt>
                <c:pt idx="6">
                  <c:v>302.62306542766453</c:v>
                </c:pt>
                <c:pt idx="7">
                  <c:v>354.24427047532356</c:v>
                </c:pt>
                <c:pt idx="8">
                  <c:v>414.67096141529646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1-46DE-A1B3-AB23404829FD}"/>
            </c:ext>
          </c:extLst>
        </c:ser>
        <c:ser>
          <c:idx val="1"/>
          <c:order val="1"/>
          <c:tx>
            <c:strRef>
              <c:f>'Analisis '!$K$24</c:f>
              <c:strCache>
                <c:ptCount val="1"/>
                <c:pt idx="0">
                  <c:v>Mazatlan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'Analisis '!$A$25:$A$33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'Analisis '!$K$25:$K$33</c:f>
              <c:numCache>
                <c:formatCode>0</c:formatCode>
                <c:ptCount val="9"/>
                <c:pt idx="0" formatCode="General">
                  <c:v>0</c:v>
                </c:pt>
                <c:pt idx="1">
                  <c:v>126.74903694235854</c:v>
                </c:pt>
                <c:pt idx="2">
                  <c:v>144.85984626582166</c:v>
                </c:pt>
                <c:pt idx="3">
                  <c:v>167.12112336013917</c:v>
                </c:pt>
                <c:pt idx="4">
                  <c:v>242.30530258649767</c:v>
                </c:pt>
                <c:pt idx="5">
                  <c:v>306.67483268537751</c:v>
                </c:pt>
                <c:pt idx="6">
                  <c:v>384.4117803696011</c:v>
                </c:pt>
                <c:pt idx="7">
                  <c:v>465.07074257513625</c:v>
                </c:pt>
                <c:pt idx="8">
                  <c:v>562.65644139106359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1-46DE-A1B3-AB23404829FD}"/>
            </c:ext>
          </c:extLst>
        </c:ser>
        <c:ser>
          <c:idx val="2"/>
          <c:order val="2"/>
          <c:tx>
            <c:strRef>
              <c:f>'Analisis '!$L$24</c:f>
              <c:strCache>
                <c:ptCount val="1"/>
                <c:pt idx="0">
                  <c:v>Villa Unión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'Analisis '!$A$25:$A$33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'Analisis '!$L$25:$L$33</c:f>
              <c:numCache>
                <c:formatCode>0</c:formatCode>
                <c:ptCount val="9"/>
                <c:pt idx="0" formatCode="General">
                  <c:v>0</c:v>
                </c:pt>
                <c:pt idx="1">
                  <c:v>116.35514018691589</c:v>
                </c:pt>
                <c:pt idx="2">
                  <c:v>131.09600679694137</c:v>
                </c:pt>
                <c:pt idx="3">
                  <c:v>131.98810535259133</c:v>
                </c:pt>
                <c:pt idx="4">
                  <c:v>175.27612574341546</c:v>
                </c:pt>
                <c:pt idx="5">
                  <c:v>229.09940526762958</c:v>
                </c:pt>
                <c:pt idx="6">
                  <c:v>255.31011045029737</c:v>
                </c:pt>
                <c:pt idx="7">
                  <c:v>292.43840271877656</c:v>
                </c:pt>
                <c:pt idx="8">
                  <c:v>335.04672897196264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1-46DE-A1B3-AB2340482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51263"/>
        <c:axId val="1059051743"/>
      </c:lineChart>
      <c:catAx>
        <c:axId val="105905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51743"/>
        <c:crosses val="autoZero"/>
        <c:auto val="1"/>
        <c:lblAlgn val="ctr"/>
        <c:lblOffset val="100"/>
        <c:noMultiLvlLbl val="0"/>
      </c:catAx>
      <c:valAx>
        <c:axId val="105905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51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strRef>
              <c:f>FF!$D$69</c:f>
              <c:strCache>
                <c:ptCount val="1"/>
                <c:pt idx="0">
                  <c:v>Vivienda en Villa Unión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FF!$A$70:$A$78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FF!$D$70:$D$78</c:f>
              <c:numCache>
                <c:formatCode>0</c:formatCode>
                <c:ptCount val="9"/>
                <c:pt idx="0">
                  <c:v>2354</c:v>
                </c:pt>
                <c:pt idx="1">
                  <c:v>2739</c:v>
                </c:pt>
                <c:pt idx="2">
                  <c:v>3086</c:v>
                </c:pt>
                <c:pt idx="3">
                  <c:v>3107</c:v>
                </c:pt>
                <c:pt idx="4">
                  <c:v>4126</c:v>
                </c:pt>
                <c:pt idx="5">
                  <c:v>5393</c:v>
                </c:pt>
                <c:pt idx="6">
                  <c:v>6009.6</c:v>
                </c:pt>
                <c:pt idx="7">
                  <c:v>6884.43</c:v>
                </c:pt>
                <c:pt idx="8">
                  <c:v>7886.61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5F-443C-96DA-D3AF3752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763184"/>
        <c:axId val="14217737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FF!$B$69</c15:sqref>
                        </c15:formulaRef>
                      </c:ext>
                    </c:extLst>
                    <c:strCache>
                      <c:ptCount val="1"/>
                      <c:pt idx="0">
                        <c:v>Vivienda en Sinaloa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FF!$B$70:$B$78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426257</c:v>
                      </c:pt>
                      <c:pt idx="1">
                        <c:v>510274</c:v>
                      </c:pt>
                      <c:pt idx="2">
                        <c:v>575292</c:v>
                      </c:pt>
                      <c:pt idx="3">
                        <c:v>642299</c:v>
                      </c:pt>
                      <c:pt idx="4">
                        <c:v>899048</c:v>
                      </c:pt>
                      <c:pt idx="5">
                        <c:v>1062027</c:v>
                      </c:pt>
                      <c:pt idx="6">
                        <c:v>1289951.67</c:v>
                      </c:pt>
                      <c:pt idx="7">
                        <c:v>1509990.69</c:v>
                      </c:pt>
                      <c:pt idx="8">
                        <c:v>1767563.82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C5F-443C-96DA-D3AF37528B9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FF!$C$69</c15:sqref>
                        </c15:formulaRef>
                      </c:ext>
                    </c:extLst>
                    <c:strCache>
                      <c:ptCount val="1"/>
                      <c:pt idx="0">
                        <c:v>Vivienda en Mazatlán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FF!$C$70:$C$78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56331</c:v>
                      </c:pt>
                      <c:pt idx="1">
                        <c:v>71399</c:v>
                      </c:pt>
                      <c:pt idx="2">
                        <c:v>81601</c:v>
                      </c:pt>
                      <c:pt idx="3">
                        <c:v>94141</c:v>
                      </c:pt>
                      <c:pt idx="4">
                        <c:v>136493</c:v>
                      </c:pt>
                      <c:pt idx="5">
                        <c:v>172753</c:v>
                      </c:pt>
                      <c:pt idx="6">
                        <c:v>216542.66</c:v>
                      </c:pt>
                      <c:pt idx="7">
                        <c:v>261979.3</c:v>
                      </c:pt>
                      <c:pt idx="8">
                        <c:v>316949.8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C5F-443C-96DA-D3AF37528B9B}"/>
                  </c:ext>
                </c:extLst>
              </c15:ser>
            </c15:filteredLineSeries>
          </c:ext>
        </c:extLst>
      </c:lineChart>
      <c:catAx>
        <c:axId val="14217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1773744"/>
        <c:crosses val="autoZero"/>
        <c:auto val="1"/>
        <c:lblAlgn val="ctr"/>
        <c:lblOffset val="100"/>
        <c:noMultiLvlLbl val="0"/>
      </c:catAx>
      <c:valAx>
        <c:axId val="1421773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176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3"/>
          <c:tx>
            <c:strRef>
              <c:f>FF!$E$69</c:f>
              <c:strCache>
                <c:ptCount val="1"/>
                <c:pt idx="0">
                  <c:v>% de crecimeinto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FF!$A$70:$A$78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FF!$E$70:$E$78</c:f>
              <c:numCache>
                <c:formatCode>0%</c:formatCode>
                <c:ptCount val="9"/>
                <c:pt idx="0" formatCode="0">
                  <c:v>0</c:v>
                </c:pt>
                <c:pt idx="1">
                  <c:v>0.16355140186915887</c:v>
                </c:pt>
                <c:pt idx="2">
                  <c:v>0.12668857247170501</c:v>
                </c:pt>
                <c:pt idx="3">
                  <c:v>6.8049254698639011E-3</c:v>
                </c:pt>
                <c:pt idx="4">
                  <c:v>0.32796910202767943</c:v>
                </c:pt>
                <c:pt idx="5">
                  <c:v>0.30707707222491515</c:v>
                </c:pt>
                <c:pt idx="6">
                  <c:v>0.11433339514185062</c:v>
                </c:pt>
                <c:pt idx="7">
                  <c:v>0.14557208466453672</c:v>
                </c:pt>
                <c:pt idx="8">
                  <c:v>0.14557196456351496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6A-4E40-981A-935E8E5BF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67696"/>
        <c:axId val="18706865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FF!$B$69</c15:sqref>
                        </c15:formulaRef>
                      </c:ext>
                    </c:extLst>
                    <c:strCache>
                      <c:ptCount val="1"/>
                      <c:pt idx="0">
                        <c:v>Vivienda en Sinaloa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FF!$B$70:$B$78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426257</c:v>
                      </c:pt>
                      <c:pt idx="1">
                        <c:v>510274</c:v>
                      </c:pt>
                      <c:pt idx="2">
                        <c:v>575292</c:v>
                      </c:pt>
                      <c:pt idx="3">
                        <c:v>642299</c:v>
                      </c:pt>
                      <c:pt idx="4">
                        <c:v>899048</c:v>
                      </c:pt>
                      <c:pt idx="5">
                        <c:v>1062027</c:v>
                      </c:pt>
                      <c:pt idx="6">
                        <c:v>1289951.67</c:v>
                      </c:pt>
                      <c:pt idx="7">
                        <c:v>1509990.69</c:v>
                      </c:pt>
                      <c:pt idx="8">
                        <c:v>1767563.82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BB6A-4E40-981A-935E8E5BFC9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FF!$C$69</c15:sqref>
                        </c15:formulaRef>
                      </c:ext>
                    </c:extLst>
                    <c:strCache>
                      <c:ptCount val="1"/>
                      <c:pt idx="0">
                        <c:v>Vivienda en Mazatlán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FF!$C$70:$C$78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56331</c:v>
                      </c:pt>
                      <c:pt idx="1">
                        <c:v>71399</c:v>
                      </c:pt>
                      <c:pt idx="2">
                        <c:v>81601</c:v>
                      </c:pt>
                      <c:pt idx="3">
                        <c:v>94141</c:v>
                      </c:pt>
                      <c:pt idx="4">
                        <c:v>136493</c:v>
                      </c:pt>
                      <c:pt idx="5">
                        <c:v>172753</c:v>
                      </c:pt>
                      <c:pt idx="6">
                        <c:v>216542.66</c:v>
                      </c:pt>
                      <c:pt idx="7">
                        <c:v>261979.3</c:v>
                      </c:pt>
                      <c:pt idx="8">
                        <c:v>316949.8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6A-4E40-981A-935E8E5BFC9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FF!$D$69</c15:sqref>
                        </c15:formulaRef>
                      </c:ext>
                    </c:extLst>
                    <c:strCache>
                      <c:ptCount val="1"/>
                      <c:pt idx="0">
                        <c:v>Vivienda en Villa Unión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FF!$D$70:$D$78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2354</c:v>
                      </c:pt>
                      <c:pt idx="1">
                        <c:v>2739</c:v>
                      </c:pt>
                      <c:pt idx="2">
                        <c:v>3086</c:v>
                      </c:pt>
                      <c:pt idx="3">
                        <c:v>3107</c:v>
                      </c:pt>
                      <c:pt idx="4">
                        <c:v>4126</c:v>
                      </c:pt>
                      <c:pt idx="5">
                        <c:v>5393</c:v>
                      </c:pt>
                      <c:pt idx="6">
                        <c:v>6009.6</c:v>
                      </c:pt>
                      <c:pt idx="7">
                        <c:v>6884.43</c:v>
                      </c:pt>
                      <c:pt idx="8">
                        <c:v>7886.61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6A-4E40-981A-935E8E5BFC94}"/>
                  </c:ext>
                </c:extLst>
              </c15:ser>
            </c15:filteredScatterSeries>
          </c:ext>
        </c:extLst>
      </c:scatterChart>
      <c:valAx>
        <c:axId val="18706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068656"/>
        <c:crosses val="autoZero"/>
        <c:crossBetween val="midCat"/>
      </c:valAx>
      <c:valAx>
        <c:axId val="18706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067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3085145785958"/>
          <c:y val="2.0350422281108605E-2"/>
          <c:w val="0.75270445313971079"/>
          <c:h val="0.87358786215685014"/>
        </c:manualLayout>
      </c:layout>
      <c:lineChart>
        <c:grouping val="stacked"/>
        <c:varyColors val="0"/>
        <c:ser>
          <c:idx val="1"/>
          <c:order val="0"/>
          <c:tx>
            <c:strRef>
              <c:f>FF!$B$80</c:f>
              <c:strCache>
                <c:ptCount val="1"/>
                <c:pt idx="0">
                  <c:v>Vivienda en Villa Unión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FF!$A$81:$A$89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FF!$B$81:$B$89</c:f>
              <c:numCache>
                <c:formatCode>0</c:formatCode>
                <c:ptCount val="9"/>
                <c:pt idx="0">
                  <c:v>56331</c:v>
                </c:pt>
                <c:pt idx="1">
                  <c:v>71399</c:v>
                </c:pt>
                <c:pt idx="2">
                  <c:v>81601</c:v>
                </c:pt>
                <c:pt idx="3">
                  <c:v>94141</c:v>
                </c:pt>
                <c:pt idx="4">
                  <c:v>136493</c:v>
                </c:pt>
                <c:pt idx="5">
                  <c:v>172753</c:v>
                </c:pt>
                <c:pt idx="6">
                  <c:v>216542.66</c:v>
                </c:pt>
                <c:pt idx="7">
                  <c:v>261979.3</c:v>
                </c:pt>
                <c:pt idx="8">
                  <c:v>316949.8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C-4A6A-8E99-E90392D43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859088"/>
        <c:axId val="1751855248"/>
      </c:lineChart>
      <c:lineChart>
        <c:grouping val="stacked"/>
        <c:varyColors val="0"/>
        <c:ser>
          <c:idx val="2"/>
          <c:order val="1"/>
          <c:tx>
            <c:strRef>
              <c:f>FF!$C$80</c:f>
              <c:strCache>
                <c:ptCount val="1"/>
                <c:pt idx="0">
                  <c:v>% de crecimeinto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FF!$C$81:$C$89</c:f>
              <c:numCache>
                <c:formatCode>0%</c:formatCode>
                <c:ptCount val="9"/>
                <c:pt idx="0" formatCode="0">
                  <c:v>0</c:v>
                </c:pt>
                <c:pt idx="1">
                  <c:v>0.26749036942358562</c:v>
                </c:pt>
                <c:pt idx="2">
                  <c:v>0.14288715528228688</c:v>
                </c:pt>
                <c:pt idx="3">
                  <c:v>0.15367458732123382</c:v>
                </c:pt>
                <c:pt idx="4">
                  <c:v>0.44987837392846902</c:v>
                </c:pt>
                <c:pt idx="5">
                  <c:v>0.26565464895635671</c:v>
                </c:pt>
                <c:pt idx="6">
                  <c:v>0.25348132883365271</c:v>
                </c:pt>
                <c:pt idx="7">
                  <c:v>0.20982766167183864</c:v>
                </c:pt>
                <c:pt idx="8">
                  <c:v>0.20982764668811621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C-4A6A-8E99-E90392D43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862928"/>
        <c:axId val="1751860048"/>
      </c:lineChart>
      <c:catAx>
        <c:axId val="17518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1855248"/>
        <c:crosses val="autoZero"/>
        <c:auto val="1"/>
        <c:lblAlgn val="ctr"/>
        <c:lblOffset val="100"/>
        <c:noMultiLvlLbl val="0"/>
      </c:catAx>
      <c:valAx>
        <c:axId val="17518552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1859088"/>
        <c:crosses val="autoZero"/>
        <c:crossBetween val="between"/>
      </c:valAx>
      <c:valAx>
        <c:axId val="175186004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1862928"/>
        <c:crosses val="max"/>
        <c:crossBetween val="between"/>
      </c:valAx>
      <c:catAx>
        <c:axId val="1751862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186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PEA!$B$1</c:f>
              <c:strCache>
                <c:ptCount val="1"/>
                <c:pt idx="0">
                  <c:v>Personas economicamente activas Villa Unión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PEA!$A$2:$A$8</c:f>
              <c:numCache>
                <c:formatCode>General</c:formatCode>
                <c:ptCount val="7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xVal>
          <c:yVal>
            <c:numRef>
              <c:f>PEA!$B$2:$B$8</c:f>
              <c:numCache>
                <c:formatCode>General</c:formatCode>
                <c:ptCount val="7"/>
                <c:pt idx="0">
                  <c:v>3670</c:v>
                </c:pt>
                <c:pt idx="1">
                  <c:v>4921</c:v>
                </c:pt>
                <c:pt idx="2">
                  <c:v>5437</c:v>
                </c:pt>
                <c:pt idx="3">
                  <c:v>9189</c:v>
                </c:pt>
                <c:pt idx="4">
                  <c:v>10186.73</c:v>
                </c:pt>
                <c:pt idx="5">
                  <c:v>11184.46</c:v>
                </c:pt>
                <c:pt idx="6">
                  <c:v>13030.915000000001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BE-4795-911F-9B386FB45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030623"/>
        <c:axId val="1059031103"/>
      </c:scatterChart>
      <c:valAx>
        <c:axId val="1059030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31103"/>
        <c:crosses val="autoZero"/>
        <c:crossBetween val="midCat"/>
      </c:valAx>
      <c:valAx>
        <c:axId val="105903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30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PEA!$A$2:$A$10</c:f>
              <c:numCache>
                <c:formatCode>General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2050</c:v>
                </c:pt>
              </c:numCache>
            </c:numRef>
          </c:cat>
          <c:val>
            <c:numRef>
              <c:f>PEA!$B$2:$B$9</c:f>
              <c:numCache>
                <c:formatCode>General</c:formatCode>
                <c:ptCount val="8"/>
                <c:pt idx="0">
                  <c:v>3670</c:v>
                </c:pt>
                <c:pt idx="1">
                  <c:v>4921</c:v>
                </c:pt>
                <c:pt idx="2">
                  <c:v>5437</c:v>
                </c:pt>
                <c:pt idx="3">
                  <c:v>9189</c:v>
                </c:pt>
                <c:pt idx="4">
                  <c:v>10186.73</c:v>
                </c:pt>
                <c:pt idx="5">
                  <c:v>11184.46</c:v>
                </c:pt>
                <c:pt idx="6">
                  <c:v>13030.915000000001</c:v>
                </c:pt>
                <c:pt idx="7">
                  <c:v>14877.37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3-4F65-AD52-5296663E8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57983"/>
        <c:axId val="1059062783"/>
      </c:lineChart>
      <c:lineChart>
        <c:grouping val="stacke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PEA!$C$2:$C$9</c:f>
              <c:numCache>
                <c:formatCode>0%</c:formatCode>
                <c:ptCount val="8"/>
                <c:pt idx="1">
                  <c:v>0.34087193460490461</c:v>
                </c:pt>
                <c:pt idx="2">
                  <c:v>0.1048567364356838</c:v>
                </c:pt>
                <c:pt idx="3">
                  <c:v>0.69008644473054992</c:v>
                </c:pt>
                <c:pt idx="4">
                  <c:v>0.10857873544455322</c:v>
                </c:pt>
                <c:pt idx="5">
                  <c:v>9.794409000729376E-2</c:v>
                </c:pt>
                <c:pt idx="6">
                  <c:v>0.16509111749695576</c:v>
                </c:pt>
                <c:pt idx="7">
                  <c:v>0.14169803118200064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3-4F65-AD52-5296663E8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47903"/>
        <c:axId val="1059050303"/>
      </c:lineChart>
      <c:catAx>
        <c:axId val="105905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62783"/>
        <c:crosses val="autoZero"/>
        <c:auto val="1"/>
        <c:lblAlgn val="ctr"/>
        <c:lblOffset val="100"/>
        <c:noMultiLvlLbl val="0"/>
      </c:catAx>
      <c:valAx>
        <c:axId val="105906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57983"/>
        <c:crosses val="autoZero"/>
        <c:crossBetween val="between"/>
      </c:valAx>
      <c:valAx>
        <c:axId val="10590503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47903"/>
        <c:crosses val="max"/>
        <c:crossBetween val="between"/>
      </c:valAx>
      <c:catAx>
        <c:axId val="1059047903"/>
        <c:scaling>
          <c:orientation val="minMax"/>
        </c:scaling>
        <c:delete val="1"/>
        <c:axPos val="b"/>
        <c:majorTickMark val="out"/>
        <c:minorTickMark val="none"/>
        <c:tickLblPos val="nextTo"/>
        <c:crossAx val="105905030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Villa Union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Hoja1!$B$2:$B$10</c:f>
              <c:numCache>
                <c:formatCode>0</c:formatCode>
                <c:ptCount val="9"/>
                <c:pt idx="0">
                  <c:v>11363</c:v>
                </c:pt>
                <c:pt idx="1">
                  <c:v>12574</c:v>
                </c:pt>
                <c:pt idx="2">
                  <c:v>13140</c:v>
                </c:pt>
                <c:pt idx="3">
                  <c:v>12440</c:v>
                </c:pt>
                <c:pt idx="4">
                  <c:v>13404</c:v>
                </c:pt>
                <c:pt idx="5">
                  <c:v>16934</c:v>
                </c:pt>
                <c:pt idx="6">
                  <c:v>16856.319104999999</c:v>
                </c:pt>
                <c:pt idx="7">
                  <c:v>17833.299286000001</c:v>
                </c:pt>
                <c:pt idx="8">
                  <c:v>18866.901179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51-408C-A819-5F08015DC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792255"/>
        <c:axId val="1105792735"/>
      </c:scatterChart>
      <c:valAx>
        <c:axId val="1105792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5792735"/>
        <c:crosses val="autoZero"/>
        <c:crossBetween val="midCat"/>
      </c:valAx>
      <c:valAx>
        <c:axId val="1105792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57922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Villa Union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Hoja1!$B$2:$B$10</c:f>
              <c:numCache>
                <c:formatCode>0</c:formatCode>
                <c:ptCount val="9"/>
                <c:pt idx="0">
                  <c:v>11363</c:v>
                </c:pt>
                <c:pt idx="1">
                  <c:v>12574</c:v>
                </c:pt>
                <c:pt idx="2">
                  <c:v>13140</c:v>
                </c:pt>
                <c:pt idx="3">
                  <c:v>12440</c:v>
                </c:pt>
                <c:pt idx="4">
                  <c:v>13404</c:v>
                </c:pt>
                <c:pt idx="5">
                  <c:v>16934</c:v>
                </c:pt>
                <c:pt idx="6">
                  <c:v>16856.319104999999</c:v>
                </c:pt>
                <c:pt idx="7">
                  <c:v>17833.299286000001</c:v>
                </c:pt>
                <c:pt idx="8">
                  <c:v>18866.901179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5-4E3A-926F-8B79CB573633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Mazatlan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Hoja1!$C$2:$C$10</c:f>
              <c:numCache>
                <c:formatCode>0</c:formatCode>
                <c:ptCount val="9"/>
                <c:pt idx="0">
                  <c:v>262705</c:v>
                </c:pt>
                <c:pt idx="1">
                  <c:v>302808</c:v>
                </c:pt>
                <c:pt idx="2">
                  <c:v>327989</c:v>
                </c:pt>
                <c:pt idx="3">
                  <c:v>352471</c:v>
                </c:pt>
                <c:pt idx="4">
                  <c:v>381583</c:v>
                </c:pt>
                <c:pt idx="5">
                  <c:v>441975</c:v>
                </c:pt>
                <c:pt idx="6">
                  <c:v>504654.65755800001</c:v>
                </c:pt>
                <c:pt idx="7">
                  <c:v>552543.28224199999</c:v>
                </c:pt>
                <c:pt idx="8">
                  <c:v>604976.23401300004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5-4E3A-926F-8B79CB57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9027679"/>
        <c:axId val="1399029119"/>
      </c:barChart>
      <c:catAx>
        <c:axId val="139902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9029119"/>
        <c:crosses val="autoZero"/>
        <c:auto val="1"/>
        <c:lblAlgn val="ctr"/>
        <c:lblOffset val="100"/>
        <c:noMultiLvlLbl val="0"/>
      </c:catAx>
      <c:valAx>
        <c:axId val="1399029119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902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Hoja1!$D$22</c:f>
              <c:strCache>
                <c:ptCount val="1"/>
                <c:pt idx="0">
                  <c:v>Viviendas habitadas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Hoja1!$C$23:$C$26</c:f>
              <c:numCache>
                <c:formatCode>General</c:formatCode>
                <c:ptCount val="4"/>
                <c:pt idx="0">
                  <c:v>3086</c:v>
                </c:pt>
                <c:pt idx="1">
                  <c:v>3107</c:v>
                </c:pt>
                <c:pt idx="2">
                  <c:v>4126</c:v>
                </c:pt>
                <c:pt idx="3">
                  <c:v>5393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194-4572-BFF5-3221D34478B4}"/>
            </c:ext>
          </c:extLst>
        </c:ser>
        <c:ser>
          <c:idx val="1"/>
          <c:order val="1"/>
          <c:tx>
            <c:strRef>
              <c:f>Hoja1!$E$22</c:f>
              <c:strCache>
                <c:ptCount val="1"/>
                <c:pt idx="0">
                  <c:v>Viviendas deshabitadas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Hoja1!$D$23:$D$26</c:f>
              <c:numCache>
                <c:formatCode>General</c:formatCode>
                <c:ptCount val="4"/>
                <c:pt idx="0">
                  <c:v>3086</c:v>
                </c:pt>
                <c:pt idx="1">
                  <c:v>3105</c:v>
                </c:pt>
                <c:pt idx="2">
                  <c:v>3449</c:v>
                </c:pt>
                <c:pt idx="3">
                  <c:v>4517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194-4572-BFF5-3221D34478B4}"/>
            </c:ext>
          </c:extLst>
        </c:ser>
        <c:ser>
          <c:idx val="2"/>
          <c:order val="2"/>
          <c:tx>
            <c:strRef>
              <c:f>Hoja1!$F$22</c:f>
              <c:strCache>
                <c:ptCount val="1"/>
                <c:pt idx="0">
                  <c:v>Viviendas uso temporal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Hoja1!$E$23:$E$26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533</c:v>
                </c:pt>
                <c:pt idx="3">
                  <c:v>730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194-4572-BFF5-3221D34478B4}"/>
            </c:ext>
          </c:extLst>
        </c:ser>
        <c:ser>
          <c:idx val="3"/>
          <c:order val="3"/>
          <c:tx>
            <c:strRef>
              <c:f>Hoja1!$G$22</c:f>
              <c:strCache>
                <c:ptCount val="1"/>
                <c:pt idx="0">
                  <c:v>Vivienddas sin informacion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Hoja1!$F$23:$F$26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144</c:v>
                </c:pt>
                <c:pt idx="3">
                  <c:v>146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194-4572-BFF5-3221D3447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2078191"/>
        <c:axId val="1282079631"/>
      </c:barChart>
      <c:catAx>
        <c:axId val="128207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2079631"/>
        <c:crosses val="autoZero"/>
        <c:auto val="1"/>
        <c:lblAlgn val="ctr"/>
        <c:lblOffset val="100"/>
        <c:noMultiLvlLbl val="0"/>
      </c:catAx>
      <c:valAx>
        <c:axId val="12820796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207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Hoja1!$C$22</c:f>
              <c:strCache>
                <c:ptCount val="1"/>
                <c:pt idx="0">
                  <c:v>Viviendas totales</c:v>
                </c:pt>
              </c:strCache>
            </c:strRef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38100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Hoja1!#REF!</c:f>
            </c:numRef>
          </c:xVal>
          <c:yVal>
            <c:numRef>
              <c:f>Hoja1!$B$23:$B$26</c:f>
              <c:numCache>
                <c:formatCode>General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04-41EB-B32B-FEAC2BE7A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0132479"/>
        <c:axId val="1290133919"/>
      </c:scatterChart>
      <c:valAx>
        <c:axId val="129013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0133919"/>
        <c:crosses val="autoZero"/>
        <c:crossBetween val="midCat"/>
      </c:valAx>
      <c:valAx>
        <c:axId val="1290133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0132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90-4A85-8603-6618D6CA6F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90-4A85-8603-6618D6CA6F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90-4A85-8603-6618D6CA6F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90-4A85-8603-6618D6CA6FE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Hoja1!$D$22:$G$22</c:f>
              <c:strCache>
                <c:ptCount val="4"/>
                <c:pt idx="0">
                  <c:v>Viviendas habitadas</c:v>
                </c:pt>
                <c:pt idx="1">
                  <c:v>Viviendas deshabitadas</c:v>
                </c:pt>
                <c:pt idx="2">
                  <c:v>Viviendas uso temporal</c:v>
                </c:pt>
                <c:pt idx="3">
                  <c:v>Vivienddas sin informacion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5393</c:v>
                </c:pt>
                <c:pt idx="1">
                  <c:v>4517</c:v>
                </c:pt>
                <c:pt idx="2">
                  <c:v>730</c:v>
                </c:pt>
                <c:pt idx="3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B-468C-866D-BCE22ABF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Poblacion!$B$1</c:f>
              <c:strCache>
                <c:ptCount val="1"/>
                <c:pt idx="0">
                  <c:v>Villa Union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Poblacion!$A$2:$A$10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Poblacion!$B$2:$B$10</c:f>
              <c:numCache>
                <c:formatCode>0</c:formatCode>
                <c:ptCount val="9"/>
                <c:pt idx="0">
                  <c:v>11363</c:v>
                </c:pt>
                <c:pt idx="1">
                  <c:v>12574</c:v>
                </c:pt>
                <c:pt idx="2">
                  <c:v>13140</c:v>
                </c:pt>
                <c:pt idx="3">
                  <c:v>12440</c:v>
                </c:pt>
                <c:pt idx="4">
                  <c:v>13404</c:v>
                </c:pt>
                <c:pt idx="5">
                  <c:v>16934</c:v>
                </c:pt>
                <c:pt idx="6">
                  <c:v>16856.319104999999</c:v>
                </c:pt>
                <c:pt idx="7">
                  <c:v>17833.299286000001</c:v>
                </c:pt>
                <c:pt idx="8">
                  <c:v>18866.901179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6-4BEF-B33C-2DCA503D2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558912"/>
        <c:axId val="1780559872"/>
      </c:lineChart>
      <c:lineChart>
        <c:grouping val="standard"/>
        <c:varyColors val="0"/>
        <c:ser>
          <c:idx val="1"/>
          <c:order val="1"/>
          <c:tx>
            <c:strRef>
              <c:f>Poblacion!$C$1</c:f>
              <c:strCache>
                <c:ptCount val="1"/>
                <c:pt idx="0">
                  <c:v>% Incremento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Poblacion!$C$2:$C$10</c:f>
              <c:numCache>
                <c:formatCode>0%</c:formatCode>
                <c:ptCount val="9"/>
                <c:pt idx="1">
                  <c:v>0.10657396814221597</c:v>
                </c:pt>
                <c:pt idx="2">
                  <c:v>4.5013519961825989E-2</c:v>
                </c:pt>
                <c:pt idx="3">
                  <c:v>-5.3272450532724502E-2</c:v>
                </c:pt>
                <c:pt idx="4">
                  <c:v>7.7491961414790991E-2</c:v>
                </c:pt>
                <c:pt idx="5">
                  <c:v>0.26335422262011338</c:v>
                </c:pt>
                <c:pt idx="6">
                  <c:v>-4.5872738278021335E-3</c:v>
                </c:pt>
                <c:pt idx="7">
                  <c:v>5.7959283691432155E-2</c:v>
                </c:pt>
                <c:pt idx="8">
                  <c:v>5.7959095309493648E-2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6-4BEF-B33C-2DCA503D2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11760"/>
        <c:axId val="648110800"/>
      </c:lineChart>
      <c:catAx>
        <c:axId val="178055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0559872"/>
        <c:crosses val="autoZero"/>
        <c:auto val="1"/>
        <c:lblAlgn val="ctr"/>
        <c:lblOffset val="100"/>
        <c:noMultiLvlLbl val="0"/>
      </c:catAx>
      <c:valAx>
        <c:axId val="1780559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0558912"/>
        <c:crosses val="autoZero"/>
        <c:crossBetween val="between"/>
      </c:valAx>
      <c:valAx>
        <c:axId val="648110800"/>
        <c:scaling>
          <c:orientation val="minMax"/>
          <c:min val="-6.0000000000000012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8111760"/>
        <c:crosses val="max"/>
        <c:crossBetween val="between"/>
      </c:valAx>
      <c:catAx>
        <c:axId val="648111760"/>
        <c:scaling>
          <c:orientation val="minMax"/>
        </c:scaling>
        <c:delete val="1"/>
        <c:axPos val="b"/>
        <c:majorTickMark val="out"/>
        <c:minorTickMark val="none"/>
        <c:tickLblPos val="nextTo"/>
        <c:crossAx val="64811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Hoja1!$D$22</c:f>
              <c:strCache>
                <c:ptCount val="1"/>
                <c:pt idx="0">
                  <c:v>Viviendas habitadas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Hoja1!$C$23:$C$26</c:f>
              <c:numCache>
                <c:formatCode>General</c:formatCode>
                <c:ptCount val="4"/>
                <c:pt idx="0">
                  <c:v>3086</c:v>
                </c:pt>
                <c:pt idx="1">
                  <c:v>3107</c:v>
                </c:pt>
                <c:pt idx="2">
                  <c:v>4126</c:v>
                </c:pt>
                <c:pt idx="3">
                  <c:v>5393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2FE-4739-9E59-C1E8B853055E}"/>
            </c:ext>
          </c:extLst>
        </c:ser>
        <c:ser>
          <c:idx val="1"/>
          <c:order val="1"/>
          <c:tx>
            <c:strRef>
              <c:f>Hoja1!$E$22</c:f>
              <c:strCache>
                <c:ptCount val="1"/>
                <c:pt idx="0">
                  <c:v>Viviendas deshabitadas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Hoja1!$D$23:$D$26</c:f>
              <c:numCache>
                <c:formatCode>General</c:formatCode>
                <c:ptCount val="4"/>
                <c:pt idx="0">
                  <c:v>3086</c:v>
                </c:pt>
                <c:pt idx="1">
                  <c:v>3105</c:v>
                </c:pt>
                <c:pt idx="2">
                  <c:v>3449</c:v>
                </c:pt>
                <c:pt idx="3">
                  <c:v>4517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2FE-4739-9E59-C1E8B853055E}"/>
            </c:ext>
          </c:extLst>
        </c:ser>
        <c:ser>
          <c:idx val="2"/>
          <c:order val="2"/>
          <c:tx>
            <c:strRef>
              <c:f>Hoja1!$F$22</c:f>
              <c:strCache>
                <c:ptCount val="1"/>
                <c:pt idx="0">
                  <c:v>Viviendas uso temporal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Hoja1!$E$23:$E$26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533</c:v>
                </c:pt>
                <c:pt idx="3">
                  <c:v>730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2FE-4739-9E59-C1E8B853055E}"/>
            </c:ext>
          </c:extLst>
        </c:ser>
        <c:ser>
          <c:idx val="3"/>
          <c:order val="3"/>
          <c:tx>
            <c:strRef>
              <c:f>Hoja1!$G$22</c:f>
              <c:strCache>
                <c:ptCount val="1"/>
                <c:pt idx="0">
                  <c:v>Vivienddas sin informacion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Hoja1!$F$23:$F$26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144</c:v>
                </c:pt>
                <c:pt idx="3">
                  <c:v>146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2FE-4739-9E59-C1E8B8530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5205823"/>
        <c:axId val="440849423"/>
      </c:barChart>
      <c:catAx>
        <c:axId val="11152058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0849423"/>
        <c:crosses val="autoZero"/>
        <c:auto val="1"/>
        <c:lblAlgn val="ctr"/>
        <c:lblOffset val="100"/>
        <c:noMultiLvlLbl val="0"/>
      </c:catAx>
      <c:valAx>
        <c:axId val="440849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205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Hoja1!$D$22</c:f>
              <c:strCache>
                <c:ptCount val="1"/>
                <c:pt idx="0">
                  <c:v>Viviendas habitadas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Hoja1!$D$23:$D$29</c:f>
              <c:numCache>
                <c:formatCode>General</c:formatCode>
                <c:ptCount val="7"/>
                <c:pt idx="0">
                  <c:v>3086</c:v>
                </c:pt>
                <c:pt idx="1">
                  <c:v>3105</c:v>
                </c:pt>
                <c:pt idx="2">
                  <c:v>3449</c:v>
                </c:pt>
                <c:pt idx="3">
                  <c:v>4517</c:v>
                </c:pt>
                <c:pt idx="4">
                  <c:v>5315</c:v>
                </c:pt>
                <c:pt idx="5">
                  <c:v>6290</c:v>
                </c:pt>
                <c:pt idx="6">
                  <c:v>7440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9D-4AB6-9232-3487CB04017E}"/>
            </c:ext>
          </c:extLst>
        </c:ser>
        <c:ser>
          <c:idx val="2"/>
          <c:order val="2"/>
          <c:tx>
            <c:strRef>
              <c:f>Hoja1!$E$22</c:f>
              <c:strCache>
                <c:ptCount val="1"/>
                <c:pt idx="0">
                  <c:v>Viviendas deshabitadas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Hoja1!$E$23:$E$29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533</c:v>
                </c:pt>
                <c:pt idx="3">
                  <c:v>730</c:v>
                </c:pt>
                <c:pt idx="4">
                  <c:v>968</c:v>
                </c:pt>
                <c:pt idx="5">
                  <c:v>1150</c:v>
                </c:pt>
                <c:pt idx="6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D-4AB6-9232-3487CB04017E}"/>
            </c:ext>
          </c:extLst>
        </c:ser>
        <c:ser>
          <c:idx val="3"/>
          <c:order val="3"/>
          <c:tx>
            <c:strRef>
              <c:f>Hoja1!$F$22</c:f>
              <c:strCache>
                <c:ptCount val="1"/>
                <c:pt idx="0">
                  <c:v>Viviendas uso temporal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Hoja1!$F$23:$F$29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144</c:v>
                </c:pt>
                <c:pt idx="3">
                  <c:v>146</c:v>
                </c:pt>
                <c:pt idx="4">
                  <c:v>206</c:v>
                </c:pt>
                <c:pt idx="5">
                  <c:v>242</c:v>
                </c:pt>
                <c:pt idx="6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9D-4AB6-9232-3487CB04017E}"/>
            </c:ext>
          </c:extLst>
        </c:ser>
        <c:ser>
          <c:idx val="4"/>
          <c:order val="4"/>
          <c:tx>
            <c:strRef>
              <c:f>Hoja1!$G$22</c:f>
              <c:strCache>
                <c:ptCount val="1"/>
                <c:pt idx="0">
                  <c:v>Vivienddas sin informacion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Hoja1!$G$23:$G$29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9D-4AB6-9232-3487CB040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385999"/>
        <c:axId val="17338647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Hoja1!$C$22</c15:sqref>
                        </c15:formulaRef>
                      </c:ext>
                    </c:extLst>
                    <c:strCache>
                      <c:ptCount val="1"/>
                      <c:pt idx="0">
                        <c:v>Viviendas totales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Hoja1!$B$23:$B$29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2000</c:v>
                      </c:pt>
                      <c:pt idx="1">
                        <c:v>2005</c:v>
                      </c:pt>
                      <c:pt idx="2">
                        <c:v>2010</c:v>
                      </c:pt>
                      <c:pt idx="3">
                        <c:v>2020</c:v>
                      </c:pt>
                      <c:pt idx="4">
                        <c:v>2025</c:v>
                      </c:pt>
                      <c:pt idx="5">
                        <c:v>2030</c:v>
                      </c:pt>
                      <c:pt idx="6">
                        <c:v>2035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Hoja1!$C$23:$C$29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3086</c:v>
                      </c:pt>
                      <c:pt idx="1">
                        <c:v>3107</c:v>
                      </c:pt>
                      <c:pt idx="2">
                        <c:v>4126</c:v>
                      </c:pt>
                      <c:pt idx="3">
                        <c:v>5393</c:v>
                      </c:pt>
                      <c:pt idx="4">
                        <c:v>6489</c:v>
                      </c:pt>
                      <c:pt idx="5">
                        <c:v>7682</c:v>
                      </c:pt>
                      <c:pt idx="6">
                        <c:v>9052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D9D-4AB6-9232-3487CB04017E}"/>
                  </c:ext>
                </c:extLst>
              </c15:ser>
            </c15:filteredBarSeries>
          </c:ext>
        </c:extLst>
      </c:barChart>
      <c:catAx>
        <c:axId val="17338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386479"/>
        <c:crosses val="autoZero"/>
        <c:auto val="1"/>
        <c:lblAlgn val="ctr"/>
        <c:lblOffset val="100"/>
        <c:noMultiLvlLbl val="0"/>
      </c:catAx>
      <c:valAx>
        <c:axId val="173386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38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Hoja1!$C$22</c:f>
              <c:strCache>
                <c:ptCount val="1"/>
                <c:pt idx="0">
                  <c:v>Viviendas totales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xVal>
          <c:yVal>
            <c:numRef>
              <c:f>Hoja1!$C$23:$C$29</c:f>
              <c:numCache>
                <c:formatCode>General</c:formatCode>
                <c:ptCount val="7"/>
                <c:pt idx="0">
                  <c:v>3086</c:v>
                </c:pt>
                <c:pt idx="1">
                  <c:v>3107</c:v>
                </c:pt>
                <c:pt idx="2">
                  <c:v>4126</c:v>
                </c:pt>
                <c:pt idx="3">
                  <c:v>5393</c:v>
                </c:pt>
                <c:pt idx="4">
                  <c:v>6489</c:v>
                </c:pt>
                <c:pt idx="5">
                  <c:v>7682</c:v>
                </c:pt>
                <c:pt idx="6">
                  <c:v>9052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C3-4DF7-9867-48D2D0C5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767151"/>
        <c:axId val="300770031"/>
      </c:scatterChart>
      <c:valAx>
        <c:axId val="300767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0770031"/>
        <c:crosses val="autoZero"/>
        <c:crossBetween val="midCat"/>
      </c:valAx>
      <c:valAx>
        <c:axId val="30077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0767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Hoja1!$C$13:$C$20</c:f>
              <c:numCache>
                <c:formatCode>0%</c:formatCode>
                <c:ptCount val="8"/>
                <c:pt idx="0">
                  <c:v>0.15265411773662474</c:v>
                </c:pt>
                <c:pt idx="1">
                  <c:v>8.3158304932498484E-2</c:v>
                </c:pt>
                <c:pt idx="2">
                  <c:v>7.4642747165301282E-2</c:v>
                </c:pt>
                <c:pt idx="3">
                  <c:v>8.2594029012315912E-2</c:v>
                </c:pt>
                <c:pt idx="4">
                  <c:v>0.15826700875038982</c:v>
                </c:pt>
                <c:pt idx="5">
                  <c:v>0.141817201330392</c:v>
                </c:pt>
                <c:pt idx="6">
                  <c:v>9.4893852591653005E-2</c:v>
                </c:pt>
                <c:pt idx="7">
                  <c:v>9.4893836295046552E-2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74-4928-8EDD-9723181E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45935"/>
        <c:axId val="113937295"/>
      </c:scatterChart>
      <c:valAx>
        <c:axId val="113945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37295"/>
        <c:crosses val="autoZero"/>
        <c:crossBetween val="midCat"/>
      </c:valAx>
      <c:valAx>
        <c:axId val="11393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45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Hoja1!$C$31:$C$36</c:f>
              <c:numCache>
                <c:formatCode>0%</c:formatCode>
                <c:ptCount val="6"/>
                <c:pt idx="0">
                  <c:v>6.8049254698639011E-3</c:v>
                </c:pt>
                <c:pt idx="1">
                  <c:v>0.32796910202767943</c:v>
                </c:pt>
                <c:pt idx="2">
                  <c:v>0.30707707222491515</c:v>
                </c:pt>
                <c:pt idx="3">
                  <c:v>0.20322640459855368</c:v>
                </c:pt>
                <c:pt idx="4">
                  <c:v>0.1838495916165819</c:v>
                </c:pt>
                <c:pt idx="5">
                  <c:v>0.17833897422546213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31-43FF-8292-45EC56528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39695"/>
        <c:axId val="113938255"/>
      </c:scatterChart>
      <c:valAx>
        <c:axId val="113939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38255"/>
        <c:crosses val="autoZero"/>
        <c:crossBetween val="midCat"/>
      </c:valAx>
      <c:valAx>
        <c:axId val="11393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39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Hoja2!$C$1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Hoja2!$B$2:$B$19</c:f>
              <c:strCache>
                <c:ptCount val="18"/>
                <c:pt idx="0">
                  <c:v>0 a 4</c:v>
                </c:pt>
                <c:pt idx="1">
                  <c:v>5 a 10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85+</c:v>
                </c:pt>
              </c:strCache>
            </c:strRef>
          </c:cat>
          <c:val>
            <c:numRef>
              <c:f>Hoja2!$C$2:$C$19</c:f>
              <c:numCache>
                <c:formatCode>General</c:formatCode>
                <c:ptCount val="18"/>
                <c:pt idx="0">
                  <c:v>-733</c:v>
                </c:pt>
                <c:pt idx="1">
                  <c:v>-750</c:v>
                </c:pt>
                <c:pt idx="2">
                  <c:v>-802</c:v>
                </c:pt>
                <c:pt idx="3">
                  <c:v>-868</c:v>
                </c:pt>
                <c:pt idx="4">
                  <c:v>-679</c:v>
                </c:pt>
                <c:pt idx="5">
                  <c:v>-618</c:v>
                </c:pt>
                <c:pt idx="6">
                  <c:v>-569</c:v>
                </c:pt>
                <c:pt idx="7">
                  <c:v>-534</c:v>
                </c:pt>
                <c:pt idx="8">
                  <c:v>-516</c:v>
                </c:pt>
                <c:pt idx="9">
                  <c:v>-501</c:v>
                </c:pt>
                <c:pt idx="10">
                  <c:v>-471</c:v>
                </c:pt>
                <c:pt idx="11">
                  <c:v>-368</c:v>
                </c:pt>
                <c:pt idx="12">
                  <c:v>-335</c:v>
                </c:pt>
                <c:pt idx="13">
                  <c:v>-248</c:v>
                </c:pt>
                <c:pt idx="14">
                  <c:v>-170</c:v>
                </c:pt>
                <c:pt idx="15">
                  <c:v>-110</c:v>
                </c:pt>
                <c:pt idx="16">
                  <c:v>-89</c:v>
                </c:pt>
                <c:pt idx="17">
                  <c:v>-68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E-4570-BFAF-7F2F518B2928}"/>
            </c:ext>
          </c:extLst>
        </c:ser>
        <c:ser>
          <c:idx val="1"/>
          <c:order val="1"/>
          <c:tx>
            <c:strRef>
              <c:f>Hoja2!$D$1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Hoja2!$B$2:$B$19</c:f>
              <c:strCache>
                <c:ptCount val="18"/>
                <c:pt idx="0">
                  <c:v>0 a 4</c:v>
                </c:pt>
                <c:pt idx="1">
                  <c:v>5 a 10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85+</c:v>
                </c:pt>
              </c:strCache>
            </c:strRef>
          </c:cat>
          <c:val>
            <c:numRef>
              <c:f>Hoja2!$D$2:$D$19</c:f>
              <c:numCache>
                <c:formatCode>General</c:formatCode>
                <c:ptCount val="18"/>
                <c:pt idx="0">
                  <c:v>672</c:v>
                </c:pt>
                <c:pt idx="1">
                  <c:v>753</c:v>
                </c:pt>
                <c:pt idx="2">
                  <c:v>752</c:v>
                </c:pt>
                <c:pt idx="3">
                  <c:v>801</c:v>
                </c:pt>
                <c:pt idx="4">
                  <c:v>770</c:v>
                </c:pt>
                <c:pt idx="5">
                  <c:v>636</c:v>
                </c:pt>
                <c:pt idx="6">
                  <c:v>607</c:v>
                </c:pt>
                <c:pt idx="7">
                  <c:v>512</c:v>
                </c:pt>
                <c:pt idx="8">
                  <c:v>585</c:v>
                </c:pt>
                <c:pt idx="9">
                  <c:v>499</c:v>
                </c:pt>
                <c:pt idx="10">
                  <c:v>486</c:v>
                </c:pt>
                <c:pt idx="11">
                  <c:v>415</c:v>
                </c:pt>
                <c:pt idx="12">
                  <c:v>333</c:v>
                </c:pt>
                <c:pt idx="13">
                  <c:v>232</c:v>
                </c:pt>
                <c:pt idx="14">
                  <c:v>171</c:v>
                </c:pt>
                <c:pt idx="15">
                  <c:v>115</c:v>
                </c:pt>
                <c:pt idx="16">
                  <c:v>86</c:v>
                </c:pt>
                <c:pt idx="1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E-4570-BFAF-7F2F518B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335231"/>
        <c:axId val="298332831"/>
      </c:barChart>
      <c:catAx>
        <c:axId val="298335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98332831"/>
        <c:crosses val="autoZero"/>
        <c:auto val="1"/>
        <c:lblAlgn val="ctr"/>
        <c:lblOffset val="100"/>
        <c:noMultiLvlLbl val="0"/>
      </c:catAx>
      <c:valAx>
        <c:axId val="298332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9833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Hoja2!$C$28</c:f>
              <c:strCache>
                <c:ptCount val="1"/>
                <c:pt idx="0">
                  <c:v>Población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C-42BF-8BEB-76262A8AC1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C-42BF-8BEB-76262A8AC17A}"/>
              </c:ext>
            </c:extLst>
          </c:dPt>
          <c:cat>
            <c:strRef>
              <c:f>Hoja2!$B$29:$B$30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Hoja2!$C$29:$C$30</c:f>
              <c:numCache>
                <c:formatCode>General</c:formatCode>
                <c:ptCount val="2"/>
                <c:pt idx="0">
                  <c:v>8432</c:v>
                </c:pt>
                <c:pt idx="1">
                  <c:v>8502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4-42CA-8F66-53253C76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Hoja3!$B$1</c:f>
              <c:strCache>
                <c:ptCount val="1"/>
                <c:pt idx="0">
                  <c:v>Población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E-4C1C-9BCA-66163CE5F6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E-4C1C-9BCA-66163CE5F6F9}"/>
              </c:ext>
            </c:extLst>
          </c:dPt>
          <c:cat>
            <c:strRef>
              <c:f>Hoja3!$A$2:$A$3</c:f>
              <c:strCache>
                <c:ptCount val="2"/>
                <c:pt idx="0">
                  <c:v>nacidos_mismo_estado</c:v>
                </c:pt>
                <c:pt idx="1">
                  <c:v>nacidos_otro_estado</c:v>
                </c:pt>
              </c:strCache>
            </c:strRef>
          </c:cat>
          <c:val>
            <c:numRef>
              <c:f>Hoja3!$B$2:$B$3</c:f>
              <c:numCache>
                <c:formatCode>General</c:formatCode>
                <c:ptCount val="2"/>
                <c:pt idx="0">
                  <c:v>13711</c:v>
                </c:pt>
                <c:pt idx="1">
                  <c:v>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0-48E3-9C16-6624C8F2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Hoja3!$A$4:$A$5</c:f>
              <c:strCache>
                <c:ptCount val="2"/>
                <c:pt idx="0">
                  <c:v>residencia_2015_mismo_estado</c:v>
                </c:pt>
                <c:pt idx="1">
                  <c:v>residencia_2015_otro_estado</c:v>
                </c:pt>
              </c:strCache>
            </c:strRef>
          </c:cat>
          <c:val>
            <c:numRef>
              <c:f>Hoja3!$B$4:$B$5</c:f>
              <c:numCache>
                <c:formatCode>General</c:formatCode>
                <c:ptCount val="2"/>
                <c:pt idx="0">
                  <c:v>14492</c:v>
                </c:pt>
                <c:pt idx="1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2-4AAB-9FB2-CAEB6EF8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3937775"/>
        <c:axId val="113942095"/>
      </c:barChart>
      <c:catAx>
        <c:axId val="1139377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42095"/>
        <c:crosses val="autoZero"/>
        <c:auto val="1"/>
        <c:lblAlgn val="ctr"/>
        <c:lblOffset val="100"/>
        <c:noMultiLvlLbl val="0"/>
      </c:catAx>
      <c:valAx>
        <c:axId val="113942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37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69816272965874E-2"/>
          <c:y val="0.18097222222222226"/>
          <c:w val="0.87764129483814524"/>
          <c:h val="0.6153546952464275"/>
        </c:manualLayout>
      </c:layout>
      <c:lineChart>
        <c:grouping val="stacked"/>
        <c:varyColors val="0"/>
        <c:ser>
          <c:idx val="1"/>
          <c:order val="1"/>
          <c:tx>
            <c:strRef>
              <c:f>Hoja3!$B$21</c:f>
              <c:strCache>
                <c:ptCount val="1"/>
                <c:pt idx="0">
                  <c:v>Personas viviendo en una vivienda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Hoja3!$A$22:$A$28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Hoja3!$B$22:$B$28</c:f>
              <c:numCache>
                <c:formatCode>General</c:formatCode>
                <c:ptCount val="7"/>
                <c:pt idx="0">
                  <c:v>4.2579390000000004</c:v>
                </c:pt>
                <c:pt idx="1">
                  <c:v>4.0064409999999997</c:v>
                </c:pt>
                <c:pt idx="2">
                  <c:v>3.8863439999999998</c:v>
                </c:pt>
                <c:pt idx="3">
                  <c:v>3.7489479999999999</c:v>
                </c:pt>
                <c:pt idx="4">
                  <c:v>3.77</c:v>
                </c:pt>
                <c:pt idx="5">
                  <c:v>3.85</c:v>
                </c:pt>
                <c:pt idx="6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D-4247-A06D-BCC5CAED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474863"/>
        <c:axId val="18754700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Hoja3!$A$21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Hoja3!$A$22:$A$28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2000</c:v>
                      </c:pt>
                      <c:pt idx="1">
                        <c:v>2005</c:v>
                      </c:pt>
                      <c:pt idx="2">
                        <c:v>2010</c:v>
                      </c:pt>
                      <c:pt idx="3">
                        <c:v>2020</c:v>
                      </c:pt>
                      <c:pt idx="4">
                        <c:v>2025</c:v>
                      </c:pt>
                      <c:pt idx="5">
                        <c:v>2030</c:v>
                      </c:pt>
                      <c:pt idx="6">
                        <c:v>2035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Hoja3!$A$22:$A$28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2000</c:v>
                      </c:pt>
                      <c:pt idx="1">
                        <c:v>2005</c:v>
                      </c:pt>
                      <c:pt idx="2">
                        <c:v>2010</c:v>
                      </c:pt>
                      <c:pt idx="3">
                        <c:v>2020</c:v>
                      </c:pt>
                      <c:pt idx="4">
                        <c:v>2025</c:v>
                      </c:pt>
                      <c:pt idx="5">
                        <c:v>2030</c:v>
                      </c:pt>
                      <c:pt idx="6">
                        <c:v>2035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7BD-4247-A06D-BCC5CAED33E9}"/>
                  </c:ext>
                </c:extLst>
              </c15:ser>
            </c15:filteredLineSeries>
          </c:ext>
        </c:extLst>
      </c:lineChart>
      <c:catAx>
        <c:axId val="187547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5470063"/>
        <c:crosses val="autoZero"/>
        <c:auto val="1"/>
        <c:lblAlgn val="ctr"/>
        <c:lblOffset val="100"/>
        <c:noMultiLvlLbl val="0"/>
      </c:catAx>
      <c:valAx>
        <c:axId val="187547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547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Vivienda!$D$1</c:f>
              <c:strCache>
                <c:ptCount val="1"/>
                <c:pt idx="0">
                  <c:v>Vivienda en Villa Unión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Vivienda!$A$2:$A$10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Vivienda!$D$2:$D$10</c:f>
              <c:numCache>
                <c:formatCode>0</c:formatCode>
                <c:ptCount val="9"/>
                <c:pt idx="0">
                  <c:v>2354</c:v>
                </c:pt>
                <c:pt idx="1">
                  <c:v>2739</c:v>
                </c:pt>
                <c:pt idx="2">
                  <c:v>3086</c:v>
                </c:pt>
                <c:pt idx="3">
                  <c:v>3107</c:v>
                </c:pt>
                <c:pt idx="4">
                  <c:v>4126</c:v>
                </c:pt>
                <c:pt idx="5">
                  <c:v>5393</c:v>
                </c:pt>
                <c:pt idx="6">
                  <c:v>6009.6</c:v>
                </c:pt>
                <c:pt idx="7">
                  <c:v>6884.43</c:v>
                </c:pt>
                <c:pt idx="8">
                  <c:v>7886.61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D-4B25-9D47-320D099F1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508352"/>
        <c:axId val="1787509312"/>
      </c:lineChart>
      <c:lineChart>
        <c:grouping val="standard"/>
        <c:varyColors val="0"/>
        <c:ser>
          <c:idx val="1"/>
          <c:order val="1"/>
          <c:tx>
            <c:v>% Incremento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Vivienda!$G$2:$G$10</c:f>
              <c:numCache>
                <c:formatCode>0%</c:formatCode>
                <c:ptCount val="9"/>
                <c:pt idx="1">
                  <c:v>0.16355140186915887</c:v>
                </c:pt>
                <c:pt idx="2">
                  <c:v>0.12668857247170501</c:v>
                </c:pt>
                <c:pt idx="3">
                  <c:v>6.8049254698639011E-3</c:v>
                </c:pt>
                <c:pt idx="4">
                  <c:v>0.32796910202767943</c:v>
                </c:pt>
                <c:pt idx="5">
                  <c:v>0.30707707222491515</c:v>
                </c:pt>
                <c:pt idx="6">
                  <c:v>0.11433339514185062</c:v>
                </c:pt>
                <c:pt idx="7">
                  <c:v>0.14557208466453672</c:v>
                </c:pt>
                <c:pt idx="8">
                  <c:v>0.14557196456351496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D-4B25-9D47-320D099F1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853472"/>
        <c:axId val="1857262256"/>
      </c:lineChart>
      <c:catAx>
        <c:axId val="17875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7509312"/>
        <c:crosses val="autoZero"/>
        <c:auto val="1"/>
        <c:lblAlgn val="ctr"/>
        <c:lblOffset val="100"/>
        <c:noMultiLvlLbl val="0"/>
      </c:catAx>
      <c:valAx>
        <c:axId val="178750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7508352"/>
        <c:crosses val="autoZero"/>
        <c:crossBetween val="between"/>
      </c:valAx>
      <c:valAx>
        <c:axId val="18572622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1853472"/>
        <c:crosses val="max"/>
        <c:crossBetween val="between"/>
      </c:valAx>
      <c:catAx>
        <c:axId val="1771853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26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Hoja3!$B$30:$B$35</c:f>
              <c:numCache>
                <c:formatCode>0.00%</c:formatCode>
                <c:ptCount val="6"/>
                <c:pt idx="0">
                  <c:v>-5.9065665337150353E-2</c:v>
                </c:pt>
                <c:pt idx="1">
                  <c:v>-2.9975981176310822E-2</c:v>
                </c:pt>
                <c:pt idx="2">
                  <c:v>-3.5353535353535318E-2</c:v>
                </c:pt>
                <c:pt idx="3">
                  <c:v>5.6154419853249688E-3</c:v>
                </c:pt>
                <c:pt idx="4">
                  <c:v>2.1220159151193654E-2</c:v>
                </c:pt>
                <c:pt idx="5">
                  <c:v>3.3766233766233736E-2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2-48A3-A03E-C0B803DF9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087"/>
        <c:axId val="9915567"/>
      </c:lineChart>
      <c:catAx>
        <c:axId val="99150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15567"/>
        <c:crosses val="autoZero"/>
        <c:auto val="1"/>
        <c:lblAlgn val="ctr"/>
        <c:lblOffset val="100"/>
        <c:noMultiLvlLbl val="0"/>
      </c:catAx>
      <c:valAx>
        <c:axId val="991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1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DENUES!$A$2:$A$17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</c:numCache>
            </c:numRef>
          </c:cat>
          <c:val>
            <c:numRef>
              <c:f>DENUES!$B$2:$B$17</c:f>
              <c:numCache>
                <c:formatCode>General</c:formatCode>
                <c:ptCount val="16"/>
                <c:pt idx="0">
                  <c:v>302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150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202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262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B-420B-9026-2E0B6868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715104"/>
        <c:axId val="1868707904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DENUES!$A$2:$A$17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</c:numCache>
            </c:numRef>
          </c:cat>
          <c:val>
            <c:numRef>
              <c:f>DENUES!$C$2:$C$17</c:f>
              <c:numCache>
                <c:formatCode>0%</c:formatCode>
                <c:ptCount val="16"/>
                <c:pt idx="1">
                  <c:v>-0.99337748344370858</c:v>
                </c:pt>
                <c:pt idx="2">
                  <c:v>0.5</c:v>
                </c:pt>
                <c:pt idx="3">
                  <c:v>-0.66666666666666663</c:v>
                </c:pt>
                <c:pt idx="4">
                  <c:v>149</c:v>
                </c:pt>
                <c:pt idx="5">
                  <c:v>-0.96666666666666667</c:v>
                </c:pt>
                <c:pt idx="6">
                  <c:v>-0.2</c:v>
                </c:pt>
                <c:pt idx="7">
                  <c:v>1</c:v>
                </c:pt>
                <c:pt idx="8">
                  <c:v>24.25</c:v>
                </c:pt>
                <c:pt idx="9">
                  <c:v>-0.94059405940594054</c:v>
                </c:pt>
                <c:pt idx="10">
                  <c:v>-0.75</c:v>
                </c:pt>
                <c:pt idx="11">
                  <c:v>0.33333333333333331</c:v>
                </c:pt>
                <c:pt idx="12">
                  <c:v>64.5</c:v>
                </c:pt>
                <c:pt idx="13">
                  <c:v>-0.92366412213740456</c:v>
                </c:pt>
                <c:pt idx="14">
                  <c:v>0.05</c:v>
                </c:pt>
                <c:pt idx="15">
                  <c:v>9.5238095238095233E-2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B-420B-9026-2E0B6868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473920"/>
        <c:axId val="1775473440"/>
      </c:lineChart>
      <c:catAx>
        <c:axId val="18687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8707904"/>
        <c:crosses val="autoZero"/>
        <c:auto val="1"/>
        <c:lblAlgn val="ctr"/>
        <c:lblOffset val="100"/>
        <c:noMultiLvlLbl val="0"/>
      </c:catAx>
      <c:valAx>
        <c:axId val="186870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8715104"/>
        <c:crosses val="autoZero"/>
        <c:crossBetween val="between"/>
      </c:valAx>
      <c:valAx>
        <c:axId val="17754734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5473920"/>
        <c:crosses val="max"/>
        <c:crossBetween val="between"/>
      </c:valAx>
      <c:catAx>
        <c:axId val="177547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547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82-4BCC-A913-99A7026D0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82-4BCC-A913-99A7026D0E26}"/>
              </c:ext>
            </c:extLst>
          </c:dPt>
          <c:val>
            <c:numRef>
              <c:f>DENUES!$A$28:$B$28</c:f>
              <c:numCache>
                <c:formatCode>0</c:formatCode>
                <c:ptCount val="2"/>
                <c:pt idx="0" formatCode="General">
                  <c:v>1</c:v>
                </c:pt>
                <c:pt idx="1">
                  <c:v>958.20000000199991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C-4F80-A1DB-B669132076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82-4BCC-A913-99A7026D0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82-4BCC-A913-99A7026D0E26}"/>
              </c:ext>
            </c:extLst>
          </c:dPt>
          <c:val>
            <c:numRef>
              <c:f>DENUES!$A$29:$B$29</c:f>
              <c:numCache>
                <c:formatCode>General</c:formatCode>
                <c:ptCount val="2"/>
                <c:pt idx="0">
                  <c:v>2</c:v>
                </c:pt>
                <c:pt idx="1">
                  <c:v>-858.20000000199991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C-4F80-A1DB-B66913207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DENUES!$G$58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DENUES!$F$59:$F$100</c:f>
              <c:strCache>
                <c:ptCount val="42"/>
                <c:pt idx="0">
                  <c:v>Restaurante</c:v>
                </c:pt>
                <c:pt idx="1">
                  <c:v>Tienda de ropa</c:v>
                </c:pt>
                <c:pt idx="2">
                  <c:v>Tienda de abarrotes</c:v>
                </c:pt>
                <c:pt idx="3">
                  <c:v>Farmacia</c:v>
                </c:pt>
                <c:pt idx="4">
                  <c:v>Cafetería</c:v>
                </c:pt>
                <c:pt idx="5">
                  <c:v>Carnicería</c:v>
                </c:pt>
                <c:pt idx="6">
                  <c:v>Ferretería</c:v>
                </c:pt>
                <c:pt idx="7">
                  <c:v>Refaccionaria</c:v>
                </c:pt>
                <c:pt idx="8">
                  <c:v>Taquería</c:v>
                </c:pt>
                <c:pt idx="9">
                  <c:v>Lavado de autos</c:v>
                </c:pt>
                <c:pt idx="10">
                  <c:v>Gym</c:v>
                </c:pt>
                <c:pt idx="11">
                  <c:v>Tienda de accesorios</c:v>
                </c:pt>
                <c:pt idx="12">
                  <c:v>Consultorio dental</c:v>
                </c:pt>
                <c:pt idx="13">
                  <c:v>Taller mecánico</c:v>
                </c:pt>
                <c:pt idx="14">
                  <c:v>Tienda de muebles</c:v>
                </c:pt>
                <c:pt idx="15">
                  <c:v>Tienda de celulares y accesorios</c:v>
                </c:pt>
                <c:pt idx="16">
                  <c:v>Hospital</c:v>
                </c:pt>
                <c:pt idx="17">
                  <c:v>Veterinaria</c:v>
                </c:pt>
                <c:pt idx="18">
                  <c:v>Óptica</c:v>
                </c:pt>
                <c:pt idx="19">
                  <c:v>Barbería</c:v>
                </c:pt>
                <c:pt idx="20">
                  <c:v>Pizzería</c:v>
                </c:pt>
                <c:pt idx="21">
                  <c:v>Agencia de viajes</c:v>
                </c:pt>
                <c:pt idx="22">
                  <c:v>Agencia de seguros</c:v>
                </c:pt>
                <c:pt idx="23">
                  <c:v>Spa</c:v>
                </c:pt>
                <c:pt idx="24">
                  <c:v>Boutique de moda</c:v>
                </c:pt>
                <c:pt idx="25">
                  <c:v>Zapatería</c:v>
                </c:pt>
                <c:pt idx="26">
                  <c:v>Tienda de llantas y alineación</c:v>
                </c:pt>
                <c:pt idx="27">
                  <c:v>suplementos</c:v>
                </c:pt>
                <c:pt idx="28">
                  <c:v>Pastelería y repostería</c:v>
                </c:pt>
                <c:pt idx="29">
                  <c:v>Tienda de electrodomésticos</c:v>
                </c:pt>
                <c:pt idx="30">
                  <c:v>Librería</c:v>
                </c:pt>
                <c:pt idx="31">
                  <c:v>Asesoría financiera</c:v>
                </c:pt>
                <c:pt idx="32">
                  <c:v>Inmobiliaria</c:v>
                </c:pt>
                <c:pt idx="33">
                  <c:v>Tienda de artículos deportivos</c:v>
                </c:pt>
                <c:pt idx="34">
                  <c:v>Clínica médica</c:v>
                </c:pt>
                <c:pt idx="35">
                  <c:v>Psicología y terapia</c:v>
                </c:pt>
                <c:pt idx="36">
                  <c:v>Hotel de lujo</c:v>
                </c:pt>
                <c:pt idx="37">
                  <c:v>Motel</c:v>
                </c:pt>
                <c:pt idx="38">
                  <c:v>Bomberos</c:v>
                </c:pt>
                <c:pt idx="39">
                  <c:v>Policía Federal (Guardia Nacional)</c:v>
                </c:pt>
                <c:pt idx="40">
                  <c:v>Hospitales de Urgencias</c:v>
                </c:pt>
                <c:pt idx="41">
                  <c:v>Registro Civil (actas de nacimiento, matrimonio, defunción)</c:v>
                </c:pt>
              </c:strCache>
            </c:strRef>
          </c:cat>
          <c:val>
            <c:numRef>
              <c:f>DENUES!$G$59:$G$100</c:f>
              <c:numCache>
                <c:formatCode>General</c:formatCode>
                <c:ptCount val="42"/>
                <c:pt idx="0">
                  <c:v>58</c:v>
                </c:pt>
                <c:pt idx="1">
                  <c:v>20</c:v>
                </c:pt>
                <c:pt idx="2">
                  <c:v>17</c:v>
                </c:pt>
                <c:pt idx="3">
                  <c:v>15</c:v>
                </c:pt>
                <c:pt idx="4">
                  <c:v>14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8-4CE3-B054-DD4430F5F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3504752"/>
        <c:axId val="1783496112"/>
      </c:barChart>
      <c:catAx>
        <c:axId val="178350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3496112"/>
        <c:crosses val="autoZero"/>
        <c:auto val="1"/>
        <c:lblAlgn val="ctr"/>
        <c:lblOffset val="100"/>
        <c:noMultiLvlLbl val="0"/>
      </c:catAx>
      <c:valAx>
        <c:axId val="178349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350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3"/>
          <c:tx>
            <c:strRef>
              <c:f>FF!$E$2</c:f>
              <c:strCache>
                <c:ptCount val="1"/>
                <c:pt idx="0">
                  <c:v>% Crecimiento Sinaloa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FF!$A$3:$A$11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FF!$E$3:$E$11</c:f>
              <c:numCache>
                <c:formatCode>General</c:formatCode>
                <c:ptCount val="9"/>
                <c:pt idx="0">
                  <c:v>0</c:v>
                </c:pt>
                <c:pt idx="1">
                  <c:v>10.06</c:v>
                </c:pt>
                <c:pt idx="2">
                  <c:v>4.58</c:v>
                </c:pt>
                <c:pt idx="3">
                  <c:v>2.82</c:v>
                </c:pt>
                <c:pt idx="4">
                  <c:v>6.11</c:v>
                </c:pt>
                <c:pt idx="5">
                  <c:v>9.36</c:v>
                </c:pt>
                <c:pt idx="6">
                  <c:v>5.89</c:v>
                </c:pt>
                <c:pt idx="7">
                  <c:v>5.1100000000000003</c:v>
                </c:pt>
                <c:pt idx="8">
                  <c:v>5.1100000000000003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60-4143-88F0-358076A9C101}"/>
            </c:ext>
          </c:extLst>
        </c:ser>
        <c:ser>
          <c:idx val="4"/>
          <c:order val="4"/>
          <c:tx>
            <c:strRef>
              <c:f>FF!$F$2</c:f>
              <c:strCache>
                <c:ptCount val="1"/>
                <c:pt idx="0">
                  <c:v>% Crecimiento Mazatlán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FF!$A$3:$A$11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FF!$F$3:$F$11</c:f>
              <c:numCache>
                <c:formatCode>General</c:formatCode>
                <c:ptCount val="9"/>
                <c:pt idx="0">
                  <c:v>0</c:v>
                </c:pt>
                <c:pt idx="1">
                  <c:v>15.27</c:v>
                </c:pt>
                <c:pt idx="2">
                  <c:v>8.32</c:v>
                </c:pt>
                <c:pt idx="3">
                  <c:v>7.46</c:v>
                </c:pt>
                <c:pt idx="4">
                  <c:v>8.26</c:v>
                </c:pt>
                <c:pt idx="5">
                  <c:v>15.83</c:v>
                </c:pt>
                <c:pt idx="6">
                  <c:v>10.47</c:v>
                </c:pt>
                <c:pt idx="7">
                  <c:v>8.69</c:v>
                </c:pt>
                <c:pt idx="8">
                  <c:v>8.69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360-4143-88F0-358076A9C101}"/>
            </c:ext>
          </c:extLst>
        </c:ser>
        <c:ser>
          <c:idx val="5"/>
          <c:order val="5"/>
          <c:tx>
            <c:strRef>
              <c:f>FF!$G$2</c:f>
              <c:strCache>
                <c:ptCount val="1"/>
                <c:pt idx="0">
                  <c:v>% Crecimiento Villa Unión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FF!$A$3:$A$11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FF!$G$3:$G$11</c:f>
              <c:numCache>
                <c:formatCode>General</c:formatCode>
                <c:ptCount val="9"/>
                <c:pt idx="0">
                  <c:v>0</c:v>
                </c:pt>
                <c:pt idx="1">
                  <c:v>10.66</c:v>
                </c:pt>
                <c:pt idx="2">
                  <c:v>4.5</c:v>
                </c:pt>
                <c:pt idx="3">
                  <c:v>-5.33</c:v>
                </c:pt>
                <c:pt idx="4">
                  <c:v>7.75</c:v>
                </c:pt>
                <c:pt idx="5">
                  <c:v>26.34</c:v>
                </c:pt>
                <c:pt idx="6">
                  <c:v>-0.46</c:v>
                </c:pt>
                <c:pt idx="7">
                  <c:v>5.8</c:v>
                </c:pt>
                <c:pt idx="8">
                  <c:v>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360-4143-88F0-358076A9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890896"/>
        <c:axId val="117089185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FF!$B$2</c15:sqref>
                        </c15:formulaRef>
                      </c:ext>
                    </c:extLst>
                    <c:strCache>
                      <c:ptCount val="1"/>
                      <c:pt idx="0">
                        <c:v>Población Sinaloa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FF!$A$3:$A$11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FF!$B$3:$B$11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2204054</c:v>
                      </c:pt>
                      <c:pt idx="1">
                        <c:v>2425675</c:v>
                      </c:pt>
                      <c:pt idx="2">
                        <c:v>2536844</c:v>
                      </c:pt>
                      <c:pt idx="3">
                        <c:v>2608442</c:v>
                      </c:pt>
                      <c:pt idx="4">
                        <c:v>2767761</c:v>
                      </c:pt>
                      <c:pt idx="5">
                        <c:v>3026943</c:v>
                      </c:pt>
                      <c:pt idx="6">
                        <c:v>3205163</c:v>
                      </c:pt>
                      <c:pt idx="7">
                        <c:v>3369094</c:v>
                      </c:pt>
                      <c:pt idx="8">
                        <c:v>3541409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1360-4143-88F0-358076A9C101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FF!$C$2</c15:sqref>
                        </c15:formulaRef>
                      </c:ext>
                    </c:extLst>
                    <c:strCache>
                      <c:ptCount val="1"/>
                      <c:pt idx="0">
                        <c:v>Población Mazatlán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FF!$A$3:$A$11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FF!$C$3:$C$11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262705</c:v>
                      </c:pt>
                      <c:pt idx="1">
                        <c:v>302808</c:v>
                      </c:pt>
                      <c:pt idx="2">
                        <c:v>327989</c:v>
                      </c:pt>
                      <c:pt idx="3">
                        <c:v>352471</c:v>
                      </c:pt>
                      <c:pt idx="4">
                        <c:v>381583</c:v>
                      </c:pt>
                      <c:pt idx="5">
                        <c:v>441975</c:v>
                      </c:pt>
                      <c:pt idx="6">
                        <c:v>488252</c:v>
                      </c:pt>
                      <c:pt idx="7">
                        <c:v>530696</c:v>
                      </c:pt>
                      <c:pt idx="8">
                        <c:v>576830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360-4143-88F0-358076A9C101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FF!$D$2</c15:sqref>
                        </c15:formulaRef>
                      </c:ext>
                    </c:extLst>
                    <c:strCache>
                      <c:ptCount val="1"/>
                      <c:pt idx="0">
                        <c:v>Población Villa Unión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FF!$A$3:$A$11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FF!$D$3:$D$11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11363</c:v>
                      </c:pt>
                      <c:pt idx="1">
                        <c:v>12574</c:v>
                      </c:pt>
                      <c:pt idx="2">
                        <c:v>13140</c:v>
                      </c:pt>
                      <c:pt idx="3">
                        <c:v>12440</c:v>
                      </c:pt>
                      <c:pt idx="4">
                        <c:v>13404</c:v>
                      </c:pt>
                      <c:pt idx="5">
                        <c:v>16934</c:v>
                      </c:pt>
                      <c:pt idx="6">
                        <c:v>16856</c:v>
                      </c:pt>
                      <c:pt idx="7">
                        <c:v>17833</c:v>
                      </c:pt>
                      <c:pt idx="8">
                        <c:v>18867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360-4143-88F0-358076A9C101}"/>
                  </c:ext>
                </c:extLst>
              </c15:ser>
            </c15:filteredScatterSeries>
          </c:ext>
        </c:extLst>
      </c:scatterChart>
      <c:valAx>
        <c:axId val="117089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0891856"/>
        <c:crosses val="autoZero"/>
        <c:crossBetween val="midCat"/>
      </c:valAx>
      <c:valAx>
        <c:axId val="1170891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0890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FF!$B$14</c:f>
              <c:strCache>
                <c:ptCount val="1"/>
                <c:pt idx="0">
                  <c:v>% Crecimiento Sinaloa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FF!$A$15:$A$23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FF!$B$15:$B$23</c:f>
              <c:numCache>
                <c:formatCode>0.00</c:formatCode>
                <c:ptCount val="9"/>
                <c:pt idx="0">
                  <c:v>100</c:v>
                </c:pt>
                <c:pt idx="1">
                  <c:v>110.05515291367634</c:v>
                </c:pt>
                <c:pt idx="2">
                  <c:v>115.09899485221324</c:v>
                </c:pt>
                <c:pt idx="3">
                  <c:v>118.34746335616097</c:v>
                </c:pt>
                <c:pt idx="4">
                  <c:v>125.57591601657671</c:v>
                </c:pt>
                <c:pt idx="5">
                  <c:v>137.33524677707533</c:v>
                </c:pt>
                <c:pt idx="6">
                  <c:v>145.42125555907432</c:v>
                </c:pt>
                <c:pt idx="7">
                  <c:v>152.85895899102292</c:v>
                </c:pt>
                <c:pt idx="8">
                  <c:v>160.67705237711962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4-487D-B59A-2359B8D0C70B}"/>
            </c:ext>
          </c:extLst>
        </c:ser>
        <c:ser>
          <c:idx val="1"/>
          <c:order val="1"/>
          <c:tx>
            <c:strRef>
              <c:f>FF!$C$14</c:f>
              <c:strCache>
                <c:ptCount val="1"/>
                <c:pt idx="0">
                  <c:v>% Crecimiento Mazatlán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FF!$A$15:$A$23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FF!$C$15:$C$23</c:f>
              <c:numCache>
                <c:formatCode>0.00</c:formatCode>
                <c:ptCount val="9"/>
                <c:pt idx="0">
                  <c:v>100</c:v>
                </c:pt>
                <c:pt idx="1">
                  <c:v>115.26541177366248</c:v>
                </c:pt>
                <c:pt idx="2">
                  <c:v>124.85068803410671</c:v>
                </c:pt>
                <c:pt idx="3">
                  <c:v>134.16988637445041</c:v>
                </c:pt>
                <c:pt idx="4">
                  <c:v>145.25151786224092</c:v>
                </c:pt>
                <c:pt idx="5">
                  <c:v>168.2400411107516</c:v>
                </c:pt>
                <c:pt idx="6">
                  <c:v>185.85561751774804</c:v>
                </c:pt>
                <c:pt idx="7">
                  <c:v>202.01214289792736</c:v>
                </c:pt>
                <c:pt idx="8">
                  <c:v>219.5732856245599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4-487D-B59A-2359B8D0C70B}"/>
            </c:ext>
          </c:extLst>
        </c:ser>
        <c:ser>
          <c:idx val="2"/>
          <c:order val="2"/>
          <c:tx>
            <c:strRef>
              <c:f>FF!$D$14</c:f>
              <c:strCache>
                <c:ptCount val="1"/>
                <c:pt idx="0">
                  <c:v>% Crecimiento Villa Unión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FF!$A$15:$A$23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FF!$D$15:$D$23</c:f>
              <c:numCache>
                <c:formatCode>0.00</c:formatCode>
                <c:ptCount val="9"/>
                <c:pt idx="0">
                  <c:v>100</c:v>
                </c:pt>
                <c:pt idx="1">
                  <c:v>110.6573968142216</c:v>
                </c:pt>
                <c:pt idx="2">
                  <c:v>115.63847575464226</c:v>
                </c:pt>
                <c:pt idx="3">
                  <c:v>109.47813077532342</c:v>
                </c:pt>
                <c:pt idx="4">
                  <c:v>117.96180586112823</c:v>
                </c:pt>
                <c:pt idx="5">
                  <c:v>149.02754554255037</c:v>
                </c:pt>
                <c:pt idx="6">
                  <c:v>148.34110710199769</c:v>
                </c:pt>
                <c:pt idx="7">
                  <c:v>156.93918859456127</c:v>
                </c:pt>
                <c:pt idx="8">
                  <c:v>166.03889817829798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4-487D-B59A-2359B8D0C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893296"/>
        <c:axId val="1170893776"/>
      </c:lineChart>
      <c:catAx>
        <c:axId val="117089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0893776"/>
        <c:crosses val="autoZero"/>
        <c:auto val="1"/>
        <c:lblAlgn val="ctr"/>
        <c:lblOffset val="100"/>
        <c:noMultiLvlLbl val="0"/>
      </c:catAx>
      <c:valAx>
        <c:axId val="117089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089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FF!$B$30</c:f>
              <c:strCache>
                <c:ptCount val="1"/>
                <c:pt idx="0">
                  <c:v>Personas x vivienda en Sinaloa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FF!$A$31:$A$39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FF!$B$31:$B$39</c:f>
              <c:numCache>
                <c:formatCode>General</c:formatCode>
                <c:ptCount val="9"/>
                <c:pt idx="0">
                  <c:v>5.13</c:v>
                </c:pt>
                <c:pt idx="1">
                  <c:v>4.7300000000000004</c:v>
                </c:pt>
                <c:pt idx="2">
                  <c:v>4.3899999999999997</c:v>
                </c:pt>
                <c:pt idx="3">
                  <c:v>4.05</c:v>
                </c:pt>
                <c:pt idx="4">
                  <c:v>3.87</c:v>
                </c:pt>
                <c:pt idx="5">
                  <c:v>3.49</c:v>
                </c:pt>
                <c:pt idx="6">
                  <c:v>3.21</c:v>
                </c:pt>
                <c:pt idx="7">
                  <c:v>3.01</c:v>
                </c:pt>
                <c:pt idx="8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B-457C-A558-8BB85407D6A7}"/>
            </c:ext>
          </c:extLst>
        </c:ser>
        <c:ser>
          <c:idx val="1"/>
          <c:order val="1"/>
          <c:tx>
            <c:strRef>
              <c:f>FF!$C$30</c:f>
              <c:strCache>
                <c:ptCount val="1"/>
                <c:pt idx="0">
                  <c:v>Personas x vivienda en Mazatlán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FF!$A$31:$A$39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FF!$C$31:$C$39</c:f>
              <c:numCache>
                <c:formatCode>General</c:formatCode>
                <c:ptCount val="9"/>
                <c:pt idx="0">
                  <c:v>4.6399999999999997</c:v>
                </c:pt>
                <c:pt idx="1">
                  <c:v>4.2</c:v>
                </c:pt>
                <c:pt idx="2">
                  <c:v>4.01</c:v>
                </c:pt>
                <c:pt idx="3">
                  <c:v>3.74</c:v>
                </c:pt>
                <c:pt idx="4">
                  <c:v>3.55</c:v>
                </c:pt>
                <c:pt idx="5">
                  <c:v>3.25</c:v>
                </c:pt>
                <c:pt idx="6">
                  <c:v>3.01</c:v>
                </c:pt>
                <c:pt idx="7">
                  <c:v>2.84</c:v>
                </c:pt>
                <c:pt idx="8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B-457C-A558-8BB85407D6A7}"/>
            </c:ext>
          </c:extLst>
        </c:ser>
        <c:ser>
          <c:idx val="2"/>
          <c:order val="2"/>
          <c:tx>
            <c:strRef>
              <c:f>FF!$D$30</c:f>
              <c:strCache>
                <c:ptCount val="1"/>
                <c:pt idx="0">
                  <c:v>Personas x vivienda en Villa Unión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FF!$A$31:$A$39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FF!$D$31:$D$39</c:f>
              <c:numCache>
                <c:formatCode>General</c:formatCode>
                <c:ptCount val="9"/>
                <c:pt idx="0">
                  <c:v>4.82</c:v>
                </c:pt>
                <c:pt idx="1">
                  <c:v>4.5999999999999996</c:v>
                </c:pt>
                <c:pt idx="2">
                  <c:v>4.26</c:v>
                </c:pt>
                <c:pt idx="3">
                  <c:v>4</c:v>
                </c:pt>
                <c:pt idx="4">
                  <c:v>3.9</c:v>
                </c:pt>
                <c:pt idx="5">
                  <c:v>3.75</c:v>
                </c:pt>
                <c:pt idx="6">
                  <c:v>3.48</c:v>
                </c:pt>
                <c:pt idx="7">
                  <c:v>3.33</c:v>
                </c:pt>
                <c:pt idx="8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B-457C-A558-8BB85407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285328"/>
        <c:axId val="1425285808"/>
      </c:lineChart>
      <c:catAx>
        <c:axId val="142528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5285808"/>
        <c:crosses val="autoZero"/>
        <c:auto val="1"/>
        <c:lblAlgn val="ctr"/>
        <c:lblOffset val="100"/>
        <c:noMultiLvlLbl val="0"/>
      </c:catAx>
      <c:valAx>
        <c:axId val="142528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528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28</xdr:row>
      <xdr:rowOff>136525</xdr:rowOff>
    </xdr:from>
    <xdr:to>
      <xdr:col>13</xdr:col>
      <xdr:colOff>66675</xdr:colOff>
      <xdr:row>43</xdr:row>
      <xdr:rowOff>117475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B3C2AC-DCC2-DCF6-2E46-83BD68CA3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758825</xdr:colOff>
      <xdr:row>0</xdr:row>
      <xdr:rowOff>0</xdr:rowOff>
    </xdr:from>
    <xdr:to>
      <xdr:col>9</xdr:col>
      <xdr:colOff>758825</xdr:colOff>
      <xdr:row>14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0F1AA5-6900-C430-36DB-F86FB7A0B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346075</xdr:colOff>
      <xdr:row>1</xdr:row>
      <xdr:rowOff>73025</xdr:rowOff>
    </xdr:from>
    <xdr:to>
      <xdr:col>13</xdr:col>
      <xdr:colOff>346075</xdr:colOff>
      <xdr:row>16</xdr:row>
      <xdr:rowOff>53975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93ED79-A04D-FB69-C598-D7BC62A26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0</xdr:row>
      <xdr:rowOff>98425</xdr:rowOff>
    </xdr:from>
    <xdr:to>
      <xdr:col>10</xdr:col>
      <xdr:colOff>92075</xdr:colOff>
      <xdr:row>15</xdr:row>
      <xdr:rowOff>79375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3EC56-25C8-1681-BEC1-115B5DE4D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15</xdr:row>
      <xdr:rowOff>82550</xdr:rowOff>
    </xdr:from>
    <xdr:to>
      <xdr:col>12</xdr:col>
      <xdr:colOff>120650</xdr:colOff>
      <xdr:row>29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7464FF9-0CBD-7835-7E2E-23E92E4E1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498475</xdr:colOff>
      <xdr:row>58</xdr:row>
      <xdr:rowOff>41275</xdr:rowOff>
    </xdr:from>
    <xdr:to>
      <xdr:col>9</xdr:col>
      <xdr:colOff>498475</xdr:colOff>
      <xdr:row>72</xdr:row>
      <xdr:rowOff>206375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89C3C6-AF81-18F7-E944-A927ED099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</xdr:row>
      <xdr:rowOff>174625</xdr:rowOff>
    </xdr:from>
    <xdr:to>
      <xdr:col>11</xdr:col>
      <xdr:colOff>295275</xdr:colOff>
      <xdr:row>16</xdr:row>
      <xdr:rowOff>73025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9FD36C-0821-586B-2028-448DFF6FB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574675</xdr:colOff>
      <xdr:row>14</xdr:row>
      <xdr:rowOff>34925</xdr:rowOff>
    </xdr:from>
    <xdr:to>
      <xdr:col>11</xdr:col>
      <xdr:colOff>460375</xdr:colOff>
      <xdr:row>29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1FF1A0-8AB4-578B-49FC-9755C7899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1196975</xdr:colOff>
      <xdr:row>24</xdr:row>
      <xdr:rowOff>53975</xdr:rowOff>
    </xdr:from>
    <xdr:to>
      <xdr:col>9</xdr:col>
      <xdr:colOff>523875</xdr:colOff>
      <xdr:row>38</xdr:row>
      <xdr:rowOff>3175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E1BBE7-7CAB-D7C3-32D5-1564F5E93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631825</xdr:colOff>
      <xdr:row>65</xdr:row>
      <xdr:rowOff>73025</xdr:rowOff>
    </xdr:from>
    <xdr:to>
      <xdr:col>8</xdr:col>
      <xdr:colOff>657225</xdr:colOff>
      <xdr:row>79</xdr:row>
      <xdr:rowOff>155575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32C7271-7F55-1EDD-578A-B8778612C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638175</xdr:colOff>
      <xdr:row>62</xdr:row>
      <xdr:rowOff>123825</xdr:rowOff>
    </xdr:from>
    <xdr:to>
      <xdr:col>8</xdr:col>
      <xdr:colOff>1819275</xdr:colOff>
      <xdr:row>77</xdr:row>
      <xdr:rowOff>22225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04694A7-7F55-68EC-47D6-C6DEC0003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705785</xdr:colOff>
      <xdr:row>73</xdr:row>
      <xdr:rowOff>119528</xdr:rowOff>
    </xdr:from>
    <xdr:to>
      <xdr:col>8</xdr:col>
      <xdr:colOff>22413</xdr:colOff>
      <xdr:row>91</xdr:row>
      <xdr:rowOff>103280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33F6DB-2C01-B8E1-CF21-BE93BA877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536575</xdr:colOff>
      <xdr:row>1</xdr:row>
      <xdr:rowOff>142875</xdr:rowOff>
    </xdr:from>
    <xdr:to>
      <xdr:col>10</xdr:col>
      <xdr:colOff>536575</xdr:colOff>
      <xdr:row>16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9F7ED-1741-883E-2F5D-7CC7C774C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536575</xdr:colOff>
      <xdr:row>1</xdr:row>
      <xdr:rowOff>142875</xdr:rowOff>
    </xdr:from>
    <xdr:to>
      <xdr:col>10</xdr:col>
      <xdr:colOff>536575</xdr:colOff>
      <xdr:row>16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EB4D81-BDDB-C67E-9C07-071100508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63500</xdr:rowOff>
    </xdr:from>
    <xdr:to>
      <xdr:col>9</xdr:col>
      <xdr:colOff>215900</xdr:colOff>
      <xdr:row>15</xdr:row>
      <xdr:rowOff>44450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0B5DCA5-409C-258E-4BEE-B31B3CBFB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701675</xdr:colOff>
      <xdr:row>1</xdr:row>
      <xdr:rowOff>28575</xdr:rowOff>
    </xdr:from>
    <xdr:to>
      <xdr:col>15</xdr:col>
      <xdr:colOff>701675</xdr:colOff>
      <xdr:row>16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6DC5583-6260-BF0B-5DF2-F2E5F1DE4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511175</xdr:colOff>
      <xdr:row>7</xdr:row>
      <xdr:rowOff>117475</xdr:rowOff>
    </xdr:from>
    <xdr:to>
      <xdr:col>15</xdr:col>
      <xdr:colOff>358775</xdr:colOff>
      <xdr:row>22</xdr:row>
      <xdr:rowOff>15875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B108958-C8C1-FCA4-3EC4-4AA8FFF02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657225</xdr:colOff>
      <xdr:row>8</xdr:row>
      <xdr:rowOff>174625</xdr:rowOff>
    </xdr:from>
    <xdr:to>
      <xdr:col>13</xdr:col>
      <xdr:colOff>657225</xdr:colOff>
      <xdr:row>23</xdr:row>
      <xdr:rowOff>73025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7DD9200-6A32-CB28-73B7-825E602F0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682625</xdr:colOff>
      <xdr:row>12</xdr:row>
      <xdr:rowOff>73025</xdr:rowOff>
    </xdr:from>
    <xdr:to>
      <xdr:col>14</xdr:col>
      <xdr:colOff>682625</xdr:colOff>
      <xdr:row>26</xdr:row>
      <xdr:rowOff>155575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6EF0593-BAEF-1B7D-B4BD-51E569CC6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473075</xdr:colOff>
      <xdr:row>21</xdr:row>
      <xdr:rowOff>117475</xdr:rowOff>
    </xdr:from>
    <xdr:to>
      <xdr:col>15</xdr:col>
      <xdr:colOff>473075</xdr:colOff>
      <xdr:row>36</xdr:row>
      <xdr:rowOff>15875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4BDE9E0-D525-F07D-851B-A5A0606E0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619125</xdr:colOff>
      <xdr:row>21</xdr:row>
      <xdr:rowOff>219075</xdr:rowOff>
    </xdr:from>
    <xdr:to>
      <xdr:col>15</xdr:col>
      <xdr:colOff>619125</xdr:colOff>
      <xdr:row>36</xdr:row>
      <xdr:rowOff>117475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256A24-B40C-939E-1C2F-AA6554D1C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949325</xdr:colOff>
      <xdr:row>28</xdr:row>
      <xdr:rowOff>95250</xdr:rowOff>
    </xdr:from>
    <xdr:to>
      <xdr:col>11</xdr:col>
      <xdr:colOff>339725</xdr:colOff>
      <xdr:row>43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AF4226-065D-55DF-A28D-73F1C999C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136525</xdr:colOff>
      <xdr:row>2</xdr:row>
      <xdr:rowOff>171450</xdr:rowOff>
    </xdr:from>
    <xdr:to>
      <xdr:col>8</xdr:col>
      <xdr:colOff>288925</xdr:colOff>
      <xdr:row>17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FDA42F-6508-33FD-92BC-931D28DF4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104775</xdr:colOff>
      <xdr:row>21</xdr:row>
      <xdr:rowOff>187325</xdr:rowOff>
    </xdr:from>
    <xdr:to>
      <xdr:col>13</xdr:col>
      <xdr:colOff>104775</xdr:colOff>
      <xdr:row>36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9BA475-78FC-C2AE-A0AC-BCF174429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750454</xdr:colOff>
      <xdr:row>13</xdr:row>
      <xdr:rowOff>25400</xdr:rowOff>
    </xdr:from>
    <xdr:to>
      <xdr:col>16</xdr:col>
      <xdr:colOff>750454</xdr:colOff>
      <xdr:row>27</xdr:row>
      <xdr:rowOff>182419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3B2995-E198-811A-7596-08C7ECEC6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750454</xdr:colOff>
      <xdr:row>13</xdr:row>
      <xdr:rowOff>25400</xdr:rowOff>
    </xdr:from>
    <xdr:to>
      <xdr:col>16</xdr:col>
      <xdr:colOff>750454</xdr:colOff>
      <xdr:row>27</xdr:row>
      <xdr:rowOff>182419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D0231A-CB51-FF55-A8DA-34A9E7BAD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98425</xdr:rowOff>
    </xdr:from>
    <xdr:to>
      <xdr:col>10</xdr:col>
      <xdr:colOff>219075</xdr:colOff>
      <xdr:row>16</xdr:row>
      <xdr:rowOff>98425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F0ABB6-C832-7E4F-5300-97C940F78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238125</xdr:colOff>
      <xdr:row>2</xdr:row>
      <xdr:rowOff>92075</xdr:rowOff>
    </xdr:from>
    <xdr:to>
      <xdr:col>10</xdr:col>
      <xdr:colOff>238125</xdr:colOff>
      <xdr:row>16</xdr:row>
      <xdr:rowOff>92075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847D04-6A2D-018B-FEB3-109010AE9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123825</xdr:colOff>
      <xdr:row>18</xdr:row>
      <xdr:rowOff>22225</xdr:rowOff>
    </xdr:from>
    <xdr:to>
      <xdr:col>9</xdr:col>
      <xdr:colOff>123825</xdr:colOff>
      <xdr:row>32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84DE1D-CEB5-26C9-3B13-CE48D6512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441325</xdr:colOff>
      <xdr:row>20</xdr:row>
      <xdr:rowOff>41275</xdr:rowOff>
    </xdr:from>
    <xdr:to>
      <xdr:col>8</xdr:col>
      <xdr:colOff>441325</xdr:colOff>
      <xdr:row>34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EB31F2-0711-526C-BE53-5B4E546DD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15EE6B-EC33-4C2D-B891-0CA2F56C1B8A}" name="Tabla2" displayName="Tabla2" ref="A1:C17" totalsRowShown="0">
  <autoFilter ref="A1:C17" xr:uid="{C715EE6B-EC33-4C2D-B891-0CA2F56C1B8A}"/>
  <sortState xmlns:xlrd2="http://schemas.microsoft.com/office/spreadsheetml/2017/richdata2" ref="A2:B14">
    <sortCondition ref="A1:A14"/>
  </sortState>
  <tableColumns count="3">
    <tableColumn id="1" xr3:uid="{541E49CC-0BD6-49EE-9280-96E1332512E0}" name="Fecha de incorporación" dataDxfId="8"/>
    <tableColumn id="2" xr3:uid="{D36A0530-038F-4DD3-8C50-81042A8855C5}" name="Cantidad" dataDxfId="7"/>
    <tableColumn id="3" xr3:uid="{A3CA852C-699F-44C0-BC4D-AAC0B50014DD}" name="Columna1" dataDxfId="6" dataCellStyle="Porcentaje">
      <calculatedColumnFormula>(Tabla2[[#This Row],[Cantidad]]-B1)/B1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5F73C2-80CE-4B2A-B0DF-8064D8952D30}" name="Tabla1" displayName="Tabla1" ref="A21:B28" totalsRowShown="0" headerRowDxfId="5" headerRowBorderDxfId="4" tableBorderDxfId="3" totalsRowBorderDxfId="2">
  <autoFilter ref="A21:B28" xr:uid="{E05F73C2-80CE-4B2A-B0DF-8064D8952D30}"/>
  <sortState xmlns:xlrd2="http://schemas.microsoft.com/office/spreadsheetml/2017/richdata2" ref="A22:B28">
    <sortCondition ref="A21:A28"/>
  </sortState>
  <tableColumns count="2">
    <tableColumn id="1" xr3:uid="{EB0735E7-1EB3-40AB-99B8-799F7830BE09}" name="Año" dataDxfId="1"/>
    <tableColumn id="2" xr3:uid="{5862B82A-E05D-486E-9C1B-DD5D9306073A}" name="Personas viviendo en una viviend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84F4-450D-4DC3-BA7C-7D6EF79DF07E}">
  <dimension ref="A1:N56"/>
  <sheetViews>
    <sheetView topLeftCell="A39" workbookViewId="0">
      <selection activeCell="A52" sqref="A52:G56"/>
    </sheetView>
  </sheetViews>
  <sheetFormatPr baseColWidth="10" defaultRowHeight="14.5"/>
  <sheetData>
    <row r="1" spans="1:14" ht="31.5">
      <c r="A1" s="1" t="s">
        <v>0</v>
      </c>
      <c r="B1" s="1" t="s">
        <v>47</v>
      </c>
      <c r="C1" s="1" t="s">
        <v>53</v>
      </c>
      <c r="D1" s="1" t="s">
        <v>56</v>
      </c>
      <c r="E1" s="1" t="s">
        <v>48</v>
      </c>
      <c r="F1" s="1" t="s">
        <v>54</v>
      </c>
      <c r="G1" s="1" t="s">
        <v>166</v>
      </c>
      <c r="H1" s="1" t="s">
        <v>49</v>
      </c>
      <c r="I1" s="1" t="s">
        <v>55</v>
      </c>
      <c r="J1" s="1" t="s">
        <v>166</v>
      </c>
      <c r="N1" s="8"/>
    </row>
    <row r="2" spans="1:14">
      <c r="A2" s="2">
        <v>1990</v>
      </c>
      <c r="B2" s="2">
        <v>2204054</v>
      </c>
      <c r="C2" s="2">
        <v>5.13</v>
      </c>
      <c r="D2" s="2">
        <f>B2/C2</f>
        <v>429640.1559454191</v>
      </c>
      <c r="E2" s="2">
        <v>262705</v>
      </c>
      <c r="F2" s="2">
        <v>4.6399999999999997</v>
      </c>
      <c r="G2" s="2">
        <f>E2/F2</f>
        <v>56617.456896551725</v>
      </c>
      <c r="H2" s="2">
        <v>11363</v>
      </c>
      <c r="I2" s="2">
        <v>4.82</v>
      </c>
      <c r="J2">
        <f>H2/I2</f>
        <v>2357.4688796680498</v>
      </c>
    </row>
    <row r="3" spans="1:14">
      <c r="A3" s="2">
        <v>1995</v>
      </c>
      <c r="B3" s="2">
        <v>2425675</v>
      </c>
      <c r="C3" s="2">
        <v>4.7300000000000004</v>
      </c>
      <c r="D3" s="2">
        <f t="shared" ref="D3:D10" si="0">B3/C3</f>
        <v>512827.69556025363</v>
      </c>
      <c r="E3" s="2">
        <v>302808</v>
      </c>
      <c r="F3" s="2">
        <v>4.2</v>
      </c>
      <c r="G3" s="2">
        <f t="shared" ref="G3:G10" si="1">E3/F3</f>
        <v>72097.142857142855</v>
      </c>
      <c r="H3" s="2">
        <v>12574</v>
      </c>
      <c r="I3" s="2">
        <v>4.5999999999999996</v>
      </c>
      <c r="J3">
        <f t="shared" ref="J3:J10" si="2">H3/I3</f>
        <v>2733.4782608695655</v>
      </c>
    </row>
    <row r="4" spans="1:14">
      <c r="A4" s="2">
        <v>2000</v>
      </c>
      <c r="B4" s="2">
        <v>2536844</v>
      </c>
      <c r="C4" s="2">
        <v>4.3899999999999997</v>
      </c>
      <c r="D4" s="2">
        <f t="shared" si="0"/>
        <v>577868.79271070624</v>
      </c>
      <c r="E4" s="2">
        <v>327989</v>
      </c>
      <c r="F4" s="2">
        <v>4.01</v>
      </c>
      <c r="G4" s="2">
        <f t="shared" si="1"/>
        <v>81792.768079800502</v>
      </c>
      <c r="H4" s="2">
        <v>13140</v>
      </c>
      <c r="I4" s="2">
        <v>4.26</v>
      </c>
      <c r="J4">
        <f t="shared" si="2"/>
        <v>3084.5070422535214</v>
      </c>
    </row>
    <row r="5" spans="1:14">
      <c r="A5" s="2">
        <v>2005</v>
      </c>
      <c r="B5" s="2">
        <v>2608442</v>
      </c>
      <c r="C5" s="2">
        <v>4.05</v>
      </c>
      <c r="D5" s="2">
        <f t="shared" si="0"/>
        <v>644059.75308641978</v>
      </c>
      <c r="E5" s="2">
        <v>352471</v>
      </c>
      <c r="F5" s="2">
        <v>3.74</v>
      </c>
      <c r="G5" s="2">
        <f t="shared" si="1"/>
        <v>94243.582887700526</v>
      </c>
      <c r="H5" s="2">
        <v>12440</v>
      </c>
      <c r="I5" s="2">
        <v>4</v>
      </c>
      <c r="J5">
        <f t="shared" si="2"/>
        <v>3110</v>
      </c>
    </row>
    <row r="6" spans="1:14">
      <c r="A6" s="2">
        <v>2010</v>
      </c>
      <c r="B6" s="2">
        <v>2767761</v>
      </c>
      <c r="C6" s="2">
        <v>3.87</v>
      </c>
      <c r="D6" s="2">
        <f t="shared" si="0"/>
        <v>715183.72093023255</v>
      </c>
      <c r="E6" s="2">
        <v>381583</v>
      </c>
      <c r="F6" s="2">
        <v>3.55</v>
      </c>
      <c r="G6" s="2">
        <f t="shared" si="1"/>
        <v>107488.16901408452</v>
      </c>
      <c r="H6" s="2">
        <v>13404</v>
      </c>
      <c r="I6" s="2">
        <v>3.9</v>
      </c>
      <c r="J6">
        <f t="shared" si="2"/>
        <v>3436.9230769230771</v>
      </c>
    </row>
    <row r="7" spans="1:14">
      <c r="A7" s="2">
        <v>2020</v>
      </c>
      <c r="B7" s="2">
        <v>3026943</v>
      </c>
      <c r="C7" s="2">
        <v>3.49</v>
      </c>
      <c r="D7" s="2">
        <f t="shared" si="0"/>
        <v>867318.911174785</v>
      </c>
      <c r="E7" s="2">
        <v>441975</v>
      </c>
      <c r="F7" s="2">
        <v>3.25</v>
      </c>
      <c r="G7" s="2">
        <f t="shared" si="1"/>
        <v>135992.30769230769</v>
      </c>
      <c r="H7" s="2">
        <v>16934</v>
      </c>
      <c r="I7" s="2">
        <v>3.75</v>
      </c>
      <c r="J7">
        <f t="shared" si="2"/>
        <v>4515.7333333333336</v>
      </c>
    </row>
    <row r="8" spans="1:14">
      <c r="A8" s="2">
        <v>2025</v>
      </c>
      <c r="B8" s="2">
        <v>3205163</v>
      </c>
      <c r="C8" s="2">
        <v>3.21</v>
      </c>
      <c r="D8" s="2">
        <f t="shared" si="0"/>
        <v>998493.1464174455</v>
      </c>
      <c r="E8" s="2">
        <v>488252</v>
      </c>
      <c r="F8" s="2">
        <v>3.01</v>
      </c>
      <c r="G8" s="2">
        <f t="shared" si="1"/>
        <v>162209.96677740864</v>
      </c>
      <c r="H8" s="2">
        <v>16856</v>
      </c>
      <c r="I8" s="2">
        <v>3.48</v>
      </c>
      <c r="J8">
        <f t="shared" si="2"/>
        <v>4843.6781609195405</v>
      </c>
    </row>
    <row r="9" spans="1:14">
      <c r="A9" s="2">
        <v>2030</v>
      </c>
      <c r="B9" s="2">
        <v>3369094</v>
      </c>
      <c r="C9" s="2">
        <v>3.01</v>
      </c>
      <c r="D9" s="2">
        <f t="shared" si="0"/>
        <v>1119300.3322259136</v>
      </c>
      <c r="E9" s="2">
        <v>530696</v>
      </c>
      <c r="F9" s="2">
        <v>2.84</v>
      </c>
      <c r="G9" s="2">
        <f t="shared" si="1"/>
        <v>186864.78873239437</v>
      </c>
      <c r="H9" s="2">
        <v>17833</v>
      </c>
      <c r="I9" s="2">
        <v>3.33</v>
      </c>
      <c r="J9">
        <f t="shared" si="2"/>
        <v>5355.2552552552552</v>
      </c>
    </row>
    <row r="10" spans="1:14">
      <c r="A10" s="2">
        <v>2035</v>
      </c>
      <c r="B10" s="2">
        <v>3541409</v>
      </c>
      <c r="C10" s="2">
        <v>2.82</v>
      </c>
      <c r="D10" s="2">
        <f t="shared" si="0"/>
        <v>1255818.7943262411</v>
      </c>
      <c r="E10" s="2">
        <v>576830</v>
      </c>
      <c r="F10" s="2">
        <v>2.68</v>
      </c>
      <c r="G10" s="2">
        <f t="shared" si="1"/>
        <v>215235.07462686565</v>
      </c>
      <c r="H10" s="2">
        <v>18867</v>
      </c>
      <c r="I10" s="2">
        <v>3.19</v>
      </c>
      <c r="J10">
        <f t="shared" si="2"/>
        <v>5914.4200626959246</v>
      </c>
    </row>
    <row r="12" spans="1:14" ht="31.5">
      <c r="A12" s="1" t="s">
        <v>0</v>
      </c>
      <c r="B12" s="1" t="s">
        <v>48</v>
      </c>
      <c r="C12" s="1" t="s">
        <v>54</v>
      </c>
      <c r="D12" s="1" t="s">
        <v>166</v>
      </c>
      <c r="E12" s="1" t="s">
        <v>49</v>
      </c>
      <c r="F12" s="1" t="s">
        <v>55</v>
      </c>
      <c r="G12" s="1" t="s">
        <v>166</v>
      </c>
    </row>
    <row r="13" spans="1:14">
      <c r="A13" s="2">
        <v>2025</v>
      </c>
      <c r="B13" s="2">
        <v>488252</v>
      </c>
      <c r="C13" s="2">
        <v>3.01</v>
      </c>
      <c r="D13" s="2">
        <f>B13/C13</f>
        <v>162209.96677740864</v>
      </c>
      <c r="E13" s="2">
        <v>16856</v>
      </c>
      <c r="F13" s="2">
        <v>3.48</v>
      </c>
      <c r="G13">
        <f>E13/F13</f>
        <v>4843.6781609195405</v>
      </c>
    </row>
    <row r="14" spans="1:14">
      <c r="A14" s="2">
        <v>2030</v>
      </c>
      <c r="B14" s="2">
        <v>530696</v>
      </c>
      <c r="C14" s="2">
        <v>2.84</v>
      </c>
      <c r="D14" s="2">
        <f>B14/C14</f>
        <v>186864.78873239437</v>
      </c>
      <c r="E14" s="2">
        <v>17833</v>
      </c>
      <c r="F14" s="2">
        <v>3.33</v>
      </c>
      <c r="G14">
        <f>E14/F14</f>
        <v>5355.2552552552552</v>
      </c>
    </row>
    <row r="15" spans="1:14">
      <c r="A15" s="2">
        <v>2035</v>
      </c>
      <c r="B15" s="2">
        <v>576830</v>
      </c>
      <c r="C15" s="2">
        <v>2.68</v>
      </c>
      <c r="D15" s="2">
        <f>B15/C15</f>
        <v>215235.07462686565</v>
      </c>
      <c r="E15" s="2">
        <v>18867</v>
      </c>
      <c r="F15" s="2">
        <v>3.19</v>
      </c>
      <c r="G15">
        <f>E15/F15</f>
        <v>5914.4200626959246</v>
      </c>
    </row>
    <row r="16" spans="1:14">
      <c r="A16" s="2"/>
      <c r="B16" s="2"/>
      <c r="C16" s="2"/>
      <c r="D16" s="2"/>
      <c r="E16" s="2"/>
      <c r="F16" s="2"/>
    </row>
    <row r="17" spans="1:12">
      <c r="A17" s="2"/>
      <c r="B17" s="2"/>
      <c r="C17" s="2"/>
      <c r="D17" s="2"/>
      <c r="E17" s="2"/>
      <c r="F17" s="2"/>
    </row>
    <row r="18" spans="1:12">
      <c r="A18" s="2"/>
      <c r="B18" s="2"/>
      <c r="C18" s="2"/>
      <c r="D18" s="2"/>
      <c r="E18" s="2"/>
      <c r="F18" s="2"/>
    </row>
    <row r="23" spans="1:12">
      <c r="A23" s="56" t="s">
        <v>167</v>
      </c>
      <c r="B23" s="56"/>
      <c r="C23" s="56"/>
      <c r="D23" s="56"/>
      <c r="E23" s="56"/>
      <c r="F23" s="56"/>
      <c r="G23" s="56"/>
    </row>
    <row r="24" spans="1:12" ht="21">
      <c r="A24" s="1" t="s">
        <v>0</v>
      </c>
      <c r="B24" s="1" t="s">
        <v>60</v>
      </c>
      <c r="C24" s="1" t="s">
        <v>50</v>
      </c>
      <c r="D24" s="1" t="s">
        <v>61</v>
      </c>
      <c r="E24" s="1" t="s">
        <v>51</v>
      </c>
      <c r="F24" s="1" t="s">
        <v>62</v>
      </c>
      <c r="G24" s="1" t="s">
        <v>52</v>
      </c>
      <c r="J24" s="59" t="s">
        <v>168</v>
      </c>
      <c r="K24" s="59" t="s">
        <v>169</v>
      </c>
      <c r="L24" s="59" t="s">
        <v>170</v>
      </c>
    </row>
    <row r="25" spans="1:12">
      <c r="A25" s="2">
        <v>1990</v>
      </c>
      <c r="B25" s="2">
        <v>426257</v>
      </c>
      <c r="C25" s="57">
        <v>0</v>
      </c>
      <c r="D25" s="2">
        <v>56331</v>
      </c>
      <c r="E25" s="57">
        <v>0</v>
      </c>
      <c r="F25" s="2">
        <v>2354</v>
      </c>
      <c r="G25" s="57">
        <v>0</v>
      </c>
      <c r="J25" s="60">
        <v>0</v>
      </c>
      <c r="K25" s="60">
        <v>0</v>
      </c>
      <c r="L25" s="60">
        <v>0</v>
      </c>
    </row>
    <row r="26" spans="1:12">
      <c r="A26" s="2">
        <v>1995</v>
      </c>
      <c r="B26" s="2">
        <v>510274</v>
      </c>
      <c r="C26" s="58">
        <f>(B26-B25)/B25</f>
        <v>0.19710409447821384</v>
      </c>
      <c r="D26" s="2">
        <v>71399</v>
      </c>
      <c r="E26" s="58">
        <f>(D26-D25)/D25</f>
        <v>0.26749036942358562</v>
      </c>
      <c r="F26" s="2">
        <v>2739</v>
      </c>
      <c r="G26" s="58">
        <f>(F26-F25)/F25</f>
        <v>0.16355140186915887</v>
      </c>
      <c r="J26" s="31">
        <f>(B26/$B$25)*100</f>
        <v>119.71040944782139</v>
      </c>
      <c r="K26" s="31">
        <f>(D26/$D$25)*100</f>
        <v>126.74903694235854</v>
      </c>
      <c r="L26" s="31">
        <f>(F26/$F$25)*100</f>
        <v>116.35514018691589</v>
      </c>
    </row>
    <row r="27" spans="1:12">
      <c r="A27" s="2">
        <v>2000</v>
      </c>
      <c r="B27" s="2">
        <v>575292</v>
      </c>
      <c r="C27" s="58">
        <f>(B27-B26)/B26</f>
        <v>0.12741781866213053</v>
      </c>
      <c r="D27" s="2">
        <v>81601</v>
      </c>
      <c r="E27" s="58">
        <f>(D27-D26)/D26</f>
        <v>0.14288715528228688</v>
      </c>
      <c r="F27" s="2">
        <v>3086</v>
      </c>
      <c r="G27" s="58">
        <f>(F27-F26)/F26</f>
        <v>0.12668857247170501</v>
      </c>
      <c r="J27" s="31">
        <f>(B27/$B$25)*100</f>
        <v>134.9636486908133</v>
      </c>
      <c r="K27" s="31">
        <f t="shared" ref="K27:K33" si="3">(D27/$D$25)*100</f>
        <v>144.85984626582166</v>
      </c>
      <c r="L27" s="31">
        <f t="shared" ref="L27:L33" si="4">(F27/$F$25)*100</f>
        <v>131.09600679694137</v>
      </c>
    </row>
    <row r="28" spans="1:12">
      <c r="A28" s="2">
        <v>2005</v>
      </c>
      <c r="B28" s="2">
        <v>642299</v>
      </c>
      <c r="C28" s="58">
        <f>(B28-B27)/B27</f>
        <v>0.11647476411978612</v>
      </c>
      <c r="D28" s="2">
        <v>94141</v>
      </c>
      <c r="E28" s="58">
        <f>(D28-D27)/D27</f>
        <v>0.15367458732123382</v>
      </c>
      <c r="F28" s="2">
        <v>3107</v>
      </c>
      <c r="G28" s="58">
        <f>(F28-F27)/F27</f>
        <v>6.8049254698639011E-3</v>
      </c>
      <c r="J28" s="31">
        <f>(B28/$B$25)*100</f>
        <v>150.68350783682146</v>
      </c>
      <c r="K28" s="31">
        <f t="shared" si="3"/>
        <v>167.12112336013917</v>
      </c>
      <c r="L28" s="31">
        <f t="shared" si="4"/>
        <v>131.98810535259133</v>
      </c>
    </row>
    <row r="29" spans="1:12">
      <c r="A29" s="2">
        <v>2010</v>
      </c>
      <c r="B29" s="2">
        <v>899048</v>
      </c>
      <c r="C29" s="58">
        <f>(B29-B28)/B28</f>
        <v>0.39973439161512009</v>
      </c>
      <c r="D29" s="2">
        <v>136493</v>
      </c>
      <c r="E29" s="58">
        <f>(D29-D28)/D28</f>
        <v>0.44987837392846902</v>
      </c>
      <c r="F29" s="2">
        <v>4126</v>
      </c>
      <c r="G29" s="58">
        <f>(F29-F28)/F28</f>
        <v>0.32796910202767943</v>
      </c>
      <c r="J29" s="31">
        <f>(B29/$B$25)*100</f>
        <v>210.91688816840545</v>
      </c>
      <c r="K29" s="31">
        <f t="shared" si="3"/>
        <v>242.30530258649767</v>
      </c>
      <c r="L29" s="31">
        <f t="shared" si="4"/>
        <v>175.27612574341546</v>
      </c>
    </row>
    <row r="30" spans="1:12">
      <c r="A30" s="2">
        <v>2020</v>
      </c>
      <c r="B30" s="2">
        <v>1062027</v>
      </c>
      <c r="C30" s="58">
        <f>(B30-B29)/B29</f>
        <v>0.18127953123748677</v>
      </c>
      <c r="D30" s="2">
        <v>172753</v>
      </c>
      <c r="E30" s="58">
        <f>(D30-D29)/D29</f>
        <v>0.26565464895635671</v>
      </c>
      <c r="F30" s="2">
        <v>5393</v>
      </c>
      <c r="G30" s="58">
        <f>(F30-F29)/F29</f>
        <v>0.30707707222491515</v>
      </c>
      <c r="J30" s="31">
        <f>(B30/$B$25)*100</f>
        <v>249.15180278564341</v>
      </c>
      <c r="K30" s="31">
        <f t="shared" si="3"/>
        <v>306.67483268537751</v>
      </c>
      <c r="L30" s="31">
        <f t="shared" si="4"/>
        <v>229.09940526762958</v>
      </c>
    </row>
    <row r="31" spans="1:12">
      <c r="A31" s="2">
        <v>2025</v>
      </c>
      <c r="B31" s="2">
        <v>1289952</v>
      </c>
      <c r="C31" s="58">
        <f>(B31-B30)/B30</f>
        <v>0.21461318780031016</v>
      </c>
      <c r="D31" s="2">
        <v>216543</v>
      </c>
      <c r="E31" s="58">
        <f>(D31-D30)/D30</f>
        <v>0.25348329696155786</v>
      </c>
      <c r="F31" s="2">
        <v>6010</v>
      </c>
      <c r="G31" s="58">
        <f>(F31-F30)/F30</f>
        <v>0.11440756536250696</v>
      </c>
      <c r="J31" s="31">
        <f>(B31/$B$25)*100</f>
        <v>302.62306542766453</v>
      </c>
      <c r="K31" s="31">
        <f t="shared" si="3"/>
        <v>384.4117803696011</v>
      </c>
      <c r="L31" s="31">
        <f t="shared" si="4"/>
        <v>255.31011045029737</v>
      </c>
    </row>
    <row r="32" spans="1:12">
      <c r="A32" s="2">
        <v>2030</v>
      </c>
      <c r="B32" s="2">
        <v>1509991</v>
      </c>
      <c r="C32" s="58">
        <f>(B32-B31)/B31</f>
        <v>0.17057921535064871</v>
      </c>
      <c r="D32" s="2">
        <v>261979</v>
      </c>
      <c r="E32" s="58">
        <f>(D32-D31)/D31</f>
        <v>0.20982437668269119</v>
      </c>
      <c r="F32" s="2">
        <v>6884</v>
      </c>
      <c r="G32" s="58">
        <f>(F32-F31)/F31</f>
        <v>0.1454242928452579</v>
      </c>
      <c r="J32" s="31">
        <f>(B32/$B$25)*100</f>
        <v>354.24427047532356</v>
      </c>
      <c r="K32" s="31">
        <f t="shared" si="3"/>
        <v>465.07074257513625</v>
      </c>
      <c r="L32" s="31">
        <f t="shared" si="4"/>
        <v>292.43840271877656</v>
      </c>
    </row>
    <row r="33" spans="1:12">
      <c r="A33" s="2">
        <v>2035</v>
      </c>
      <c r="B33" s="2">
        <v>1767564</v>
      </c>
      <c r="C33" s="58">
        <f>(B33-B32)/B32</f>
        <v>0.17057916239235862</v>
      </c>
      <c r="D33" s="2">
        <v>316950</v>
      </c>
      <c r="E33" s="58">
        <f>(D33-D32)/D32</f>
        <v>0.20982979551796135</v>
      </c>
      <c r="F33" s="2">
        <v>7887</v>
      </c>
      <c r="G33" s="58">
        <f>(F33-F32)/F32</f>
        <v>0.1457001743172574</v>
      </c>
      <c r="J33" s="31">
        <f>(B33/$B$25)*100</f>
        <v>414.67096141529646</v>
      </c>
      <c r="K33" s="31">
        <f t="shared" si="3"/>
        <v>562.65644139106359</v>
      </c>
      <c r="L33" s="31">
        <f t="shared" si="4"/>
        <v>335.04672897196264</v>
      </c>
    </row>
    <row r="52" spans="1:7">
      <c r="A52" s="55" t="s">
        <v>177</v>
      </c>
      <c r="B52" s="55"/>
      <c r="C52" s="55"/>
      <c r="D52" s="55"/>
      <c r="E52" s="55"/>
      <c r="F52" s="55"/>
      <c r="G52" s="55"/>
    </row>
    <row r="53" spans="1:7" ht="31.5">
      <c r="A53" s="1" t="s">
        <v>0</v>
      </c>
      <c r="B53" s="1" t="s">
        <v>171</v>
      </c>
      <c r="C53" t="s">
        <v>173</v>
      </c>
      <c r="D53" t="s">
        <v>175</v>
      </c>
      <c r="E53" s="1" t="s">
        <v>172</v>
      </c>
      <c r="F53" s="1" t="s">
        <v>174</v>
      </c>
      <c r="G53" s="1" t="s">
        <v>176</v>
      </c>
    </row>
    <row r="54" spans="1:7">
      <c r="A54" s="2">
        <v>2025</v>
      </c>
      <c r="B54" s="3">
        <v>162209.96677740864</v>
      </c>
      <c r="C54" s="2">
        <v>216543</v>
      </c>
      <c r="D54" s="31">
        <f>C54-B54</f>
        <v>54333.033222591359</v>
      </c>
      <c r="E54" s="3">
        <v>4843.6781609195405</v>
      </c>
      <c r="F54" s="2">
        <v>6010</v>
      </c>
      <c r="G54" s="31">
        <f>F54-E54</f>
        <v>1166.3218390804595</v>
      </c>
    </row>
    <row r="55" spans="1:7">
      <c r="A55" s="2">
        <v>2030</v>
      </c>
      <c r="B55" s="3">
        <v>186864.78873239437</v>
      </c>
      <c r="C55" s="2">
        <v>261979</v>
      </c>
      <c r="D55" s="31">
        <f t="shared" ref="D55:D56" si="5">C55-B55</f>
        <v>75114.211267605628</v>
      </c>
      <c r="E55" s="3">
        <v>5355.2552552552552</v>
      </c>
      <c r="F55" s="2">
        <v>6884</v>
      </c>
      <c r="G55" s="31">
        <f t="shared" ref="G55:G56" si="6">F55-E55</f>
        <v>1528.7447447447448</v>
      </c>
    </row>
    <row r="56" spans="1:7">
      <c r="A56" s="2">
        <v>2035</v>
      </c>
      <c r="B56" s="3">
        <v>215235.07462686565</v>
      </c>
      <c r="C56" s="2">
        <v>316950</v>
      </c>
      <c r="D56" s="31">
        <f t="shared" si="5"/>
        <v>101714.92537313435</v>
      </c>
      <c r="E56" s="3">
        <v>5914.4200626959246</v>
      </c>
      <c r="F56" s="2">
        <v>7887</v>
      </c>
      <c r="G56" s="31">
        <f t="shared" si="6"/>
        <v>1972.5799373040754</v>
      </c>
    </row>
  </sheetData>
  <mergeCells count="2">
    <mergeCell ref="A23:G23"/>
    <mergeCell ref="A52:G5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5B6B-E6A9-4DC1-90C1-753B904ADFDB}">
  <dimension ref="A1:F35"/>
  <sheetViews>
    <sheetView topLeftCell="A8" zoomScale="70" zoomScaleNormal="70" workbookViewId="0">
      <selection activeCell="L27" sqref="L27"/>
    </sheetView>
  </sheetViews>
  <sheetFormatPr baseColWidth="10" defaultRowHeight="14.5"/>
  <cols>
    <col min="1" max="1" width="21.1796875" bestFit="1" customWidth="1"/>
    <col min="2" max="2" width="23.81640625" customWidth="1"/>
  </cols>
  <sheetData>
    <row r="1" spans="1:3" ht="31.5">
      <c r="B1" t="s">
        <v>30</v>
      </c>
      <c r="C1" s="1" t="s">
        <v>35</v>
      </c>
    </row>
    <row r="2" spans="1:3">
      <c r="A2" s="11" t="s">
        <v>31</v>
      </c>
      <c r="B2" s="12">
        <v>13711</v>
      </c>
      <c r="C2" s="4">
        <f>B2/($B$2+$B$3)</f>
        <v>0.81202250518211427</v>
      </c>
    </row>
    <row r="3" spans="1:3">
      <c r="A3" s="11" t="s">
        <v>32</v>
      </c>
      <c r="B3" s="12">
        <v>3174</v>
      </c>
      <c r="C3" s="4">
        <f>B3/($B$2+$B$3)</f>
        <v>0.1879774948178857</v>
      </c>
    </row>
    <row r="4" spans="1:3">
      <c r="A4" s="10" t="s">
        <v>33</v>
      </c>
      <c r="B4" s="12">
        <v>14492</v>
      </c>
      <c r="C4" s="4">
        <f>B4/($B$2+$B$3)</f>
        <v>0.85827657684335212</v>
      </c>
    </row>
    <row r="5" spans="1:3">
      <c r="A5" s="10" t="s">
        <v>34</v>
      </c>
      <c r="B5" s="12">
        <v>1010</v>
      </c>
      <c r="C5" s="4">
        <f>B5/($B$2+$B$3)</f>
        <v>5.9816405093278055E-2</v>
      </c>
    </row>
    <row r="6" spans="1:3">
      <c r="A6" s="2" t="s">
        <v>36</v>
      </c>
      <c r="B6" s="2">
        <v>3174</v>
      </c>
      <c r="C6" s="13">
        <v>0.18797749</v>
      </c>
    </row>
    <row r="7" spans="1:3" ht="21">
      <c r="A7" s="2" t="s">
        <v>37</v>
      </c>
      <c r="B7" s="2">
        <v>1010</v>
      </c>
      <c r="C7" s="13">
        <v>6.5152879999999996E-2</v>
      </c>
    </row>
    <row r="12" spans="1:3" ht="26">
      <c r="A12" s="14">
        <v>3026943</v>
      </c>
      <c r="B12" s="15">
        <v>1</v>
      </c>
    </row>
    <row r="13" spans="1:3" ht="26">
      <c r="A13" s="14">
        <v>441975</v>
      </c>
      <c r="B13" s="16">
        <f>A13/A12</f>
        <v>0.14601365139680531</v>
      </c>
    </row>
    <row r="14" spans="1:3" ht="26">
      <c r="A14" s="14">
        <v>16856</v>
      </c>
      <c r="B14" s="16">
        <f>A14/A12</f>
        <v>5.568654579884722E-3</v>
      </c>
    </row>
    <row r="21" spans="1:6">
      <c r="A21" s="24" t="s">
        <v>0</v>
      </c>
      <c r="B21" s="25" t="s">
        <v>38</v>
      </c>
    </row>
    <row r="22" spans="1:6">
      <c r="A22" s="22">
        <v>2000</v>
      </c>
      <c r="B22" s="23">
        <v>4.2579390000000004</v>
      </c>
    </row>
    <row r="23" spans="1:6">
      <c r="A23" s="22">
        <v>2005</v>
      </c>
      <c r="B23" s="23">
        <v>4.0064409999999997</v>
      </c>
    </row>
    <row r="24" spans="1:6">
      <c r="A24" s="22">
        <v>2010</v>
      </c>
      <c r="B24" s="23">
        <v>3.8863439999999998</v>
      </c>
    </row>
    <row r="25" spans="1:6">
      <c r="A25" s="22">
        <v>2020</v>
      </c>
      <c r="B25" s="23">
        <v>3.7489479999999999</v>
      </c>
    </row>
    <row r="26" spans="1:6">
      <c r="A26" s="22">
        <v>2025</v>
      </c>
      <c r="B26" s="23">
        <v>3.77</v>
      </c>
      <c r="D26" s="9"/>
      <c r="E26" s="9"/>
      <c r="F26" s="9"/>
    </row>
    <row r="27" spans="1:6">
      <c r="A27" s="22">
        <v>2030</v>
      </c>
      <c r="B27" s="23">
        <v>3.85</v>
      </c>
      <c r="D27" s="9"/>
      <c r="E27" s="9"/>
      <c r="F27" s="9"/>
    </row>
    <row r="28" spans="1:6">
      <c r="A28" s="26">
        <v>2035</v>
      </c>
      <c r="B28" s="27">
        <v>3.98</v>
      </c>
      <c r="D28" s="9"/>
      <c r="E28" s="9"/>
      <c r="F28" s="9"/>
    </row>
    <row r="30" spans="1:6">
      <c r="B30" s="28">
        <f>(B23-B22)/B22</f>
        <v>-5.9065665337150353E-2</v>
      </c>
    </row>
    <row r="31" spans="1:6">
      <c r="B31" s="28">
        <f t="shared" ref="B31:B34" si="0">(B24-B23)/B23</f>
        <v>-2.9975981176310822E-2</v>
      </c>
    </row>
    <row r="32" spans="1:6">
      <c r="B32" s="28">
        <f t="shared" si="0"/>
        <v>-3.5353535353535318E-2</v>
      </c>
    </row>
    <row r="33" spans="2:2">
      <c r="B33" s="28">
        <f t="shared" si="0"/>
        <v>5.6154419853249688E-3</v>
      </c>
    </row>
    <row r="34" spans="2:2">
      <c r="B34" s="28">
        <f t="shared" si="0"/>
        <v>2.1220159151193654E-2</v>
      </c>
    </row>
    <row r="35" spans="2:2">
      <c r="B35" s="28">
        <f>(B28-B27)/B27</f>
        <v>3.3766233766233736E-2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AEAB-9996-4BD3-A59B-24354A8EE224}">
  <dimension ref="A1:M52"/>
  <sheetViews>
    <sheetView tabSelected="1" topLeftCell="A40" zoomScale="70" zoomScaleNormal="70" workbookViewId="0">
      <selection activeCell="G42" sqref="G42:K50"/>
    </sheetView>
  </sheetViews>
  <sheetFormatPr baseColWidth="10" defaultRowHeight="14.5"/>
  <cols>
    <col min="6" max="6" width="20.36328125" bestFit="1" customWidth="1"/>
    <col min="13" max="13" width="28.26953125" customWidth="1"/>
  </cols>
  <sheetData>
    <row r="1" spans="1:12">
      <c r="A1" s="55" t="s">
        <v>178</v>
      </c>
      <c r="B1" s="55"/>
      <c r="C1" s="55"/>
      <c r="D1" s="55"/>
      <c r="E1" s="55"/>
      <c r="F1" s="55"/>
      <c r="G1" s="55"/>
      <c r="H1" s="55"/>
    </row>
    <row r="2" spans="1:12">
      <c r="A2" s="37" t="s">
        <v>0</v>
      </c>
      <c r="B2" s="37" t="s">
        <v>65</v>
      </c>
      <c r="C2" s="37" t="s">
        <v>66</v>
      </c>
      <c r="D2" s="37" t="s">
        <v>67</v>
      </c>
      <c r="E2" s="37" t="s">
        <v>68</v>
      </c>
      <c r="F2" s="37" t="s">
        <v>69</v>
      </c>
      <c r="G2" s="37" t="s">
        <v>70</v>
      </c>
      <c r="H2" s="37" t="s">
        <v>71</v>
      </c>
    </row>
    <row r="3" spans="1:12">
      <c r="A3">
        <v>2016</v>
      </c>
      <c r="B3" s="69">
        <v>0.05</v>
      </c>
      <c r="C3" s="69">
        <v>0.11</v>
      </c>
      <c r="D3" s="69">
        <v>0.14000000000000001</v>
      </c>
      <c r="E3" s="69">
        <v>0.16</v>
      </c>
      <c r="F3" s="69">
        <v>0.16</v>
      </c>
      <c r="G3" s="69">
        <v>0.3</v>
      </c>
      <c r="H3" s="69">
        <v>0.09</v>
      </c>
    </row>
    <row r="4" spans="1:12">
      <c r="A4">
        <v>2018</v>
      </c>
      <c r="B4" s="69">
        <v>0.06</v>
      </c>
      <c r="C4" s="69">
        <v>0.12</v>
      </c>
      <c r="D4" s="69">
        <v>0.16</v>
      </c>
      <c r="E4" s="69">
        <v>0.17</v>
      </c>
      <c r="F4" s="69">
        <v>0.16</v>
      </c>
      <c r="G4" s="69">
        <v>0.26</v>
      </c>
      <c r="H4" s="69">
        <v>0.08</v>
      </c>
    </row>
    <row r="5" spans="1:12">
      <c r="A5">
        <v>2020</v>
      </c>
      <c r="B5" s="69">
        <v>7.0000000000000007E-2</v>
      </c>
      <c r="C5" s="69">
        <v>0.11</v>
      </c>
      <c r="D5" s="69">
        <v>0.16</v>
      </c>
      <c r="E5" s="69">
        <v>0.17</v>
      </c>
      <c r="F5" s="69">
        <v>0.16</v>
      </c>
      <c r="G5" s="69">
        <v>0.26</v>
      </c>
      <c r="H5" s="69">
        <v>0.09</v>
      </c>
    </row>
    <row r="6" spans="1:12">
      <c r="A6">
        <v>2022</v>
      </c>
      <c r="B6" s="69">
        <v>7.0000000000000007E-2</v>
      </c>
      <c r="C6" s="69">
        <v>0.12</v>
      </c>
      <c r="D6" s="69">
        <v>0.17</v>
      </c>
      <c r="E6" s="69">
        <v>0.18</v>
      </c>
      <c r="F6" s="69">
        <v>0.15</v>
      </c>
      <c r="G6" s="69">
        <v>0.25</v>
      </c>
      <c r="H6" s="69">
        <v>7.0000000000000007E-2</v>
      </c>
    </row>
    <row r="7" spans="1:12">
      <c r="A7">
        <v>2024</v>
      </c>
      <c r="B7" s="69">
        <v>7.0000000000000007E-2</v>
      </c>
      <c r="C7" s="69">
        <v>0.12</v>
      </c>
      <c r="D7" s="69">
        <v>0.17</v>
      </c>
      <c r="E7" s="69">
        <v>0.18</v>
      </c>
      <c r="F7" s="69">
        <v>0.15</v>
      </c>
      <c r="G7" s="69">
        <v>0.25</v>
      </c>
      <c r="H7" s="69">
        <v>7.0000000000000007E-2</v>
      </c>
    </row>
    <row r="8" spans="1:12">
      <c r="A8">
        <v>2025</v>
      </c>
      <c r="B8" s="5">
        <f>(B7+B9)/2</f>
        <v>7.0000000000000007E-2</v>
      </c>
      <c r="C8" s="5">
        <f t="shared" ref="C8:H8" si="0">(C7+C9)/2</f>
        <v>0.121</v>
      </c>
      <c r="D8" s="5">
        <f t="shared" si="0"/>
        <v>0.17099999999999999</v>
      </c>
      <c r="E8" s="5">
        <f t="shared" si="0"/>
        <v>0.182</v>
      </c>
      <c r="F8" s="5">
        <f t="shared" si="0"/>
        <v>0.14899999999999999</v>
      </c>
      <c r="G8" s="5">
        <f t="shared" si="0"/>
        <v>0.248</v>
      </c>
      <c r="H8" s="5">
        <f t="shared" si="0"/>
        <v>6.9000000000000006E-2</v>
      </c>
    </row>
    <row r="9" spans="1:12">
      <c r="A9" s="66">
        <v>2026</v>
      </c>
      <c r="B9" s="70">
        <v>7.0000000000000007E-2</v>
      </c>
      <c r="C9" s="70">
        <v>0.122</v>
      </c>
      <c r="D9" s="70">
        <v>0.17199999999999999</v>
      </c>
      <c r="E9" s="70">
        <v>0.184</v>
      </c>
      <c r="F9" s="70">
        <v>0.14799999999999999</v>
      </c>
      <c r="G9" s="70">
        <v>0.246</v>
      </c>
      <c r="H9" s="70">
        <v>6.8000000000000005E-2</v>
      </c>
    </row>
    <row r="10" spans="1:12">
      <c r="A10" s="66">
        <v>2027</v>
      </c>
      <c r="B10" s="70">
        <v>7.0000000000000007E-2</v>
      </c>
      <c r="C10" s="70">
        <v>0.123</v>
      </c>
      <c r="D10" s="70">
        <v>0.17299999999999999</v>
      </c>
      <c r="E10" s="70">
        <v>0.186</v>
      </c>
      <c r="F10" s="70">
        <v>0.14599999999999999</v>
      </c>
      <c r="G10" s="70">
        <v>0.24299999999999999</v>
      </c>
      <c r="H10" s="70">
        <v>6.6000000000000003E-2</v>
      </c>
    </row>
    <row r="11" spans="1:12">
      <c r="A11" s="66">
        <v>2028</v>
      </c>
      <c r="B11" s="70">
        <v>7.0000000000000007E-2</v>
      </c>
      <c r="C11" s="70">
        <v>0.124</v>
      </c>
      <c r="D11" s="70">
        <v>0.17399999999999999</v>
      </c>
      <c r="E11" s="70">
        <v>0.188</v>
      </c>
      <c r="F11" s="70">
        <v>0.14399999999999999</v>
      </c>
      <c r="G11" s="70">
        <v>0.24</v>
      </c>
      <c r="H11" s="70">
        <v>6.4000000000000001E-2</v>
      </c>
    </row>
    <row r="12" spans="1:12">
      <c r="A12" s="66">
        <v>2029</v>
      </c>
      <c r="B12" s="70">
        <v>7.0000000000000007E-2</v>
      </c>
      <c r="C12" s="70">
        <v>0.125</v>
      </c>
      <c r="D12" s="70">
        <v>0.17499999999999999</v>
      </c>
      <c r="E12" s="70">
        <v>0.19</v>
      </c>
      <c r="F12" s="70">
        <v>0.14199999999999999</v>
      </c>
      <c r="G12" s="70">
        <v>0.23699999999999999</v>
      </c>
      <c r="H12" s="70">
        <v>6.2E-2</v>
      </c>
    </row>
    <row r="13" spans="1:12">
      <c r="A13" s="66">
        <v>2030</v>
      </c>
      <c r="B13" s="70">
        <v>7.0000000000000007E-2</v>
      </c>
      <c r="C13" s="70">
        <v>0.126</v>
      </c>
      <c r="D13" s="70">
        <v>0.17599999999999999</v>
      </c>
      <c r="E13" s="70">
        <v>0.192</v>
      </c>
      <c r="F13" s="70">
        <v>0.14000000000000001</v>
      </c>
      <c r="G13" s="70">
        <v>0.23400000000000001</v>
      </c>
      <c r="H13" s="70">
        <v>0.06</v>
      </c>
    </row>
    <row r="16" spans="1:12" ht="21">
      <c r="A16" s="1" t="s">
        <v>0</v>
      </c>
      <c r="B16" s="1" t="s">
        <v>60</v>
      </c>
      <c r="C16" s="32" t="s">
        <v>61</v>
      </c>
      <c r="D16" s="34" t="s">
        <v>62</v>
      </c>
      <c r="F16" s="69"/>
      <c r="G16" s="69"/>
      <c r="H16" s="69"/>
      <c r="I16" s="69"/>
      <c r="J16" s="69"/>
      <c r="K16" s="69"/>
      <c r="L16" s="69"/>
    </row>
    <row r="17" spans="1:12">
      <c r="A17" s="2">
        <v>2025</v>
      </c>
      <c r="B17" s="3">
        <v>1289951.67</v>
      </c>
      <c r="C17" s="3">
        <v>216542.66</v>
      </c>
      <c r="D17" s="3">
        <v>6009.6</v>
      </c>
      <c r="F17" s="69"/>
      <c r="G17" s="69"/>
      <c r="H17" s="69"/>
      <c r="I17" s="69"/>
      <c r="J17" s="69"/>
      <c r="K17" s="69"/>
      <c r="L17" s="69"/>
    </row>
    <row r="18" spans="1:12">
      <c r="A18" s="2">
        <v>2030</v>
      </c>
      <c r="B18" s="3">
        <v>1509990.69</v>
      </c>
      <c r="C18" s="3">
        <v>261979.3</v>
      </c>
      <c r="D18" s="3">
        <v>6884.43</v>
      </c>
      <c r="F18" s="69"/>
      <c r="G18" s="69"/>
      <c r="H18" s="69"/>
      <c r="I18" s="69"/>
      <c r="J18" s="69"/>
      <c r="K18" s="69"/>
      <c r="L18" s="69"/>
    </row>
    <row r="19" spans="1:12">
      <c r="A19" s="2">
        <v>2035</v>
      </c>
      <c r="B19" s="3">
        <v>1767563.82</v>
      </c>
      <c r="C19" s="3">
        <v>316949.8</v>
      </c>
      <c r="D19" s="3">
        <v>7886.61</v>
      </c>
      <c r="F19" s="69"/>
      <c r="G19" s="69"/>
      <c r="H19" s="69"/>
      <c r="I19" s="69"/>
      <c r="J19" s="69"/>
      <c r="K19" s="69"/>
      <c r="L19" s="69"/>
    </row>
    <row r="20" spans="1:12">
      <c r="B20" s="68"/>
      <c r="D20" s="68"/>
      <c r="F20" s="69"/>
      <c r="G20" s="69"/>
      <c r="H20" s="69"/>
      <c r="I20" s="69"/>
      <c r="J20" s="69"/>
      <c r="K20" s="69"/>
      <c r="L20" s="69"/>
    </row>
    <row r="21" spans="1:12" ht="60" customHeight="1">
      <c r="A21" s="63" t="s">
        <v>179</v>
      </c>
      <c r="B21" s="64"/>
      <c r="C21" s="64"/>
      <c r="D21" s="64"/>
      <c r="E21" s="64"/>
      <c r="F21" s="64"/>
      <c r="G21" s="64"/>
      <c r="H21" s="65"/>
    </row>
    <row r="22" spans="1:12" ht="18">
      <c r="A22" s="61" t="s">
        <v>0</v>
      </c>
      <c r="B22" s="62" t="s">
        <v>65</v>
      </c>
      <c r="C22" s="62" t="s">
        <v>66</v>
      </c>
      <c r="D22" s="62" t="s">
        <v>67</v>
      </c>
      <c r="E22" s="62" t="s">
        <v>68</v>
      </c>
      <c r="F22" s="62" t="s">
        <v>69</v>
      </c>
      <c r="G22" s="62" t="s">
        <v>70</v>
      </c>
      <c r="H22" s="62" t="s">
        <v>71</v>
      </c>
    </row>
    <row r="23" spans="1:12" ht="18">
      <c r="A23" s="62">
        <v>2025</v>
      </c>
      <c r="B23" s="71">
        <f>$D$17*B8</f>
        <v>420.67200000000008</v>
      </c>
      <c r="C23" s="71">
        <f t="shared" ref="C23:H23" si="1">$D$17*C8</f>
        <v>727.16160000000002</v>
      </c>
      <c r="D23" s="71">
        <f t="shared" si="1"/>
        <v>1027.6415999999999</v>
      </c>
      <c r="E23" s="71">
        <f t="shared" si="1"/>
        <v>1093.7472</v>
      </c>
      <c r="F23" s="71">
        <f t="shared" si="1"/>
        <v>895.43039999999996</v>
      </c>
      <c r="G23" s="71">
        <f t="shared" si="1"/>
        <v>1490.3808000000001</v>
      </c>
      <c r="H23" s="71">
        <f t="shared" si="1"/>
        <v>414.66240000000005</v>
      </c>
    </row>
    <row r="24" spans="1:12" ht="18">
      <c r="A24" s="62">
        <v>2030</v>
      </c>
      <c r="B24" s="71">
        <f>$D$18*B13</f>
        <v>481.91010000000006</v>
      </c>
      <c r="C24" s="71">
        <f>$D$18*C13</f>
        <v>867.43817999999999</v>
      </c>
      <c r="D24" s="71">
        <f t="shared" ref="C24:H24" si="2">$D$18*D13</f>
        <v>1211.65968</v>
      </c>
      <c r="E24" s="71">
        <f t="shared" si="2"/>
        <v>1321.8105600000001</v>
      </c>
      <c r="F24" s="71">
        <f t="shared" si="2"/>
        <v>963.82020000000011</v>
      </c>
      <c r="G24" s="71">
        <f t="shared" si="2"/>
        <v>1610.9566200000002</v>
      </c>
      <c r="H24" s="71">
        <f t="shared" si="2"/>
        <v>413.06580000000002</v>
      </c>
    </row>
    <row r="25" spans="1:12" ht="18">
      <c r="A25" s="62"/>
      <c r="B25" s="61"/>
      <c r="C25" s="61"/>
      <c r="D25" s="61"/>
      <c r="E25" s="61"/>
      <c r="F25" s="61"/>
      <c r="G25" s="61"/>
      <c r="H25" s="61"/>
    </row>
    <row r="26" spans="1:12" ht="77" customHeight="1">
      <c r="A26" s="63" t="s">
        <v>180</v>
      </c>
      <c r="B26" s="64"/>
      <c r="C26" s="64"/>
      <c r="D26" s="64"/>
      <c r="E26" s="64"/>
      <c r="F26" s="64"/>
      <c r="G26" s="64"/>
      <c r="H26" s="65"/>
    </row>
    <row r="27" spans="1:12" ht="18">
      <c r="A27" s="61" t="s">
        <v>0</v>
      </c>
      <c r="B27" s="62" t="s">
        <v>65</v>
      </c>
      <c r="C27" s="62" t="s">
        <v>66</v>
      </c>
      <c r="D27" s="62" t="s">
        <v>67</v>
      </c>
      <c r="E27" s="62" t="s">
        <v>68</v>
      </c>
      <c r="F27" s="62" t="s">
        <v>69</v>
      </c>
      <c r="G27" s="62" t="s">
        <v>70</v>
      </c>
      <c r="H27" s="62" t="s">
        <v>71</v>
      </c>
    </row>
    <row r="28" spans="1:12" ht="18">
      <c r="A28" s="62">
        <v>2025</v>
      </c>
      <c r="B28" s="71">
        <f>$C$17*B8</f>
        <v>15157.986200000001</v>
      </c>
      <c r="C28" s="71">
        <f t="shared" ref="C28:H28" si="3">$C$17*C8</f>
        <v>26201.66186</v>
      </c>
      <c r="D28" s="71">
        <f t="shared" si="3"/>
        <v>37028.794859999995</v>
      </c>
      <c r="E28" s="71">
        <f t="shared" si="3"/>
        <v>39410.76412</v>
      </c>
      <c r="F28" s="71">
        <f t="shared" si="3"/>
        <v>32264.856339999998</v>
      </c>
      <c r="G28" s="71">
        <f t="shared" si="3"/>
        <v>53702.579680000003</v>
      </c>
      <c r="H28" s="71">
        <f t="shared" si="3"/>
        <v>14941.443540000002</v>
      </c>
    </row>
    <row r="29" spans="1:12" ht="18">
      <c r="A29" s="62">
        <v>2030</v>
      </c>
      <c r="B29" s="71">
        <f>$C$18*B13</f>
        <v>18338.550999999999</v>
      </c>
      <c r="C29" s="71">
        <f t="shared" ref="C29:H29" si="4">$C$18*C13</f>
        <v>33009.391799999998</v>
      </c>
      <c r="D29" s="71">
        <f t="shared" si="4"/>
        <v>46108.356799999994</v>
      </c>
      <c r="E29" s="71">
        <f t="shared" si="4"/>
        <v>50300.025600000001</v>
      </c>
      <c r="F29" s="71">
        <f t="shared" si="4"/>
        <v>36677.101999999999</v>
      </c>
      <c r="G29" s="71">
        <f t="shared" si="4"/>
        <v>61303.156199999998</v>
      </c>
      <c r="H29" s="71">
        <f t="shared" si="4"/>
        <v>15718.757999999998</v>
      </c>
    </row>
    <row r="32" spans="1:12">
      <c r="A32" t="s">
        <v>181</v>
      </c>
    </row>
    <row r="34" spans="1:13">
      <c r="A34" t="s">
        <v>182</v>
      </c>
      <c r="B34" t="s">
        <v>183</v>
      </c>
      <c r="C34" t="s">
        <v>121</v>
      </c>
    </row>
    <row r="35" spans="1:13">
      <c r="A35" t="s">
        <v>65</v>
      </c>
      <c r="B35">
        <v>1272</v>
      </c>
      <c r="C35" s="67">
        <v>8.9999999999999998E-4</v>
      </c>
    </row>
    <row r="36" spans="1:13">
      <c r="A36" t="s">
        <v>67</v>
      </c>
      <c r="B36">
        <v>58970</v>
      </c>
      <c r="C36" s="67">
        <v>4.2700000000000002E-2</v>
      </c>
    </row>
    <row r="37" spans="1:13">
      <c r="A37" t="s">
        <v>68</v>
      </c>
      <c r="B37">
        <v>95793</v>
      </c>
      <c r="C37" s="67">
        <v>6.93E-2</v>
      </c>
    </row>
    <row r="38" spans="1:13" ht="18">
      <c r="A38" t="s">
        <v>66</v>
      </c>
      <c r="B38">
        <v>26325</v>
      </c>
      <c r="C38" s="67">
        <v>1.9099999999999999E-2</v>
      </c>
      <c r="L38" s="62"/>
      <c r="M38" s="62"/>
    </row>
    <row r="39" spans="1:13" ht="18">
      <c r="A39" t="s">
        <v>70</v>
      </c>
      <c r="B39">
        <v>612746</v>
      </c>
      <c r="C39" s="67">
        <v>0.44350000000000001</v>
      </c>
      <c r="L39" s="62"/>
    </row>
    <row r="40" spans="1:13" ht="18">
      <c r="A40" t="s">
        <v>69</v>
      </c>
      <c r="B40">
        <v>526252</v>
      </c>
      <c r="C40" s="67">
        <v>0.38090000000000002</v>
      </c>
      <c r="L40" s="62"/>
    </row>
    <row r="41" spans="1:13" ht="18">
      <c r="A41" t="s">
        <v>71</v>
      </c>
      <c r="B41">
        <v>60171</v>
      </c>
      <c r="C41" s="67">
        <v>4.36E-2</v>
      </c>
      <c r="L41" s="62"/>
    </row>
    <row r="42" spans="1:13" ht="18">
      <c r="G42" s="55" t="s">
        <v>186</v>
      </c>
      <c r="H42" s="55"/>
      <c r="I42" s="55"/>
      <c r="J42" s="55"/>
      <c r="K42" s="75"/>
      <c r="L42" s="62"/>
    </row>
    <row r="43" spans="1:13" ht="42">
      <c r="A43" s="1" t="s">
        <v>0</v>
      </c>
      <c r="B43" s="1" t="s">
        <v>184</v>
      </c>
      <c r="C43" t="s">
        <v>51</v>
      </c>
      <c r="D43" s="1" t="s">
        <v>165</v>
      </c>
      <c r="E43" s="72" t="s">
        <v>185</v>
      </c>
      <c r="G43" t="s">
        <v>182</v>
      </c>
      <c r="H43">
        <v>2025</v>
      </c>
      <c r="I43">
        <v>2030</v>
      </c>
      <c r="J43">
        <v>2035</v>
      </c>
      <c r="K43" t="s">
        <v>194</v>
      </c>
      <c r="L43" s="62"/>
    </row>
    <row r="44" spans="1:13" ht="36">
      <c r="A44" s="2">
        <v>1990</v>
      </c>
      <c r="B44" s="3">
        <v>89277</v>
      </c>
      <c r="C44" s="73">
        <v>0</v>
      </c>
      <c r="D44" s="3">
        <v>3670</v>
      </c>
      <c r="E44" s="74">
        <v>0</v>
      </c>
      <c r="G44" t="s">
        <v>65</v>
      </c>
      <c r="H44" s="31">
        <f>C35*$D$48</f>
        <v>9.1680569999999992</v>
      </c>
      <c r="I44" s="31">
        <f>C35*$D$49</f>
        <v>10.066013999999999</v>
      </c>
      <c r="J44" s="31">
        <f>C35*$D$50</f>
        <v>11.727823500000001</v>
      </c>
      <c r="K44" s="62" t="s">
        <v>193</v>
      </c>
      <c r="L44" s="62"/>
    </row>
    <row r="45" spans="1:13" ht="54">
      <c r="A45" s="2">
        <v>2000</v>
      </c>
      <c r="B45" s="3">
        <v>128177</v>
      </c>
      <c r="C45" s="5">
        <f>(B45-B44)/B44</f>
        <v>0.43572252651858823</v>
      </c>
      <c r="D45" s="3">
        <v>4921</v>
      </c>
      <c r="E45" s="5">
        <f>(D45-D44)/D44</f>
        <v>0.34087193460490461</v>
      </c>
      <c r="G45" t="s">
        <v>67</v>
      </c>
      <c r="H45" s="31">
        <f t="shared" ref="H45:H50" si="5">C36*$D$48</f>
        <v>434.97337099999999</v>
      </c>
      <c r="I45" s="31">
        <f t="shared" ref="I45:I50" si="6">C36*$D$49</f>
        <v>477.57644199999999</v>
      </c>
      <c r="J45" s="31">
        <f t="shared" ref="J45:J50" si="7">C36*$D$50</f>
        <v>556.42007050000007</v>
      </c>
      <c r="K45" s="62" t="s">
        <v>192</v>
      </c>
      <c r="L45" s="62"/>
    </row>
    <row r="46" spans="1:13" ht="54">
      <c r="A46" s="2">
        <v>2010</v>
      </c>
      <c r="B46" s="3">
        <v>168471</v>
      </c>
      <c r="C46" s="5">
        <f t="shared" ref="C46:C52" si="8">(B46-B45)/B45</f>
        <v>0.31436217106033065</v>
      </c>
      <c r="D46" s="3">
        <v>5437</v>
      </c>
      <c r="E46" s="5">
        <f t="shared" ref="E46:E52" si="9">(D46-D45)/D45</f>
        <v>0.1048567364356838</v>
      </c>
      <c r="G46" t="s">
        <v>68</v>
      </c>
      <c r="H46" s="31">
        <f t="shared" si="5"/>
        <v>705.94038899999998</v>
      </c>
      <c r="I46" s="31">
        <f t="shared" si="6"/>
        <v>775.083078</v>
      </c>
      <c r="J46" s="31">
        <f t="shared" si="7"/>
        <v>903.04240950000008</v>
      </c>
      <c r="K46" s="62" t="s">
        <v>191</v>
      </c>
    </row>
    <row r="47" spans="1:13" ht="54">
      <c r="A47" s="2">
        <v>2020</v>
      </c>
      <c r="B47" s="3">
        <v>226148</v>
      </c>
      <c r="C47" s="5">
        <f t="shared" si="8"/>
        <v>0.34235565765027809</v>
      </c>
      <c r="D47" s="3">
        <v>9189</v>
      </c>
      <c r="E47" s="5">
        <f t="shared" si="9"/>
        <v>0.69008644473054992</v>
      </c>
      <c r="G47" t="s">
        <v>66</v>
      </c>
      <c r="H47" s="31">
        <f t="shared" si="5"/>
        <v>194.56654299999997</v>
      </c>
      <c r="I47" s="31">
        <f t="shared" si="6"/>
        <v>213.62318599999998</v>
      </c>
      <c r="J47" s="31">
        <f t="shared" si="7"/>
        <v>248.89047650000001</v>
      </c>
      <c r="K47" s="62" t="s">
        <v>190</v>
      </c>
    </row>
    <row r="48" spans="1:13" ht="36">
      <c r="A48" s="57">
        <v>2025</v>
      </c>
      <c r="B48" s="31">
        <f>(B47+B49)/2</f>
        <v>268404.07</v>
      </c>
      <c r="C48" s="5">
        <f t="shared" si="8"/>
        <v>0.18685139819940927</v>
      </c>
      <c r="D48" s="31">
        <f>(D47+D49)/2</f>
        <v>10186.73</v>
      </c>
      <c r="E48" s="5">
        <f t="shared" si="9"/>
        <v>0.10857873544455322</v>
      </c>
      <c r="G48" t="s">
        <v>70</v>
      </c>
      <c r="H48" s="31">
        <f t="shared" si="5"/>
        <v>4517.8147549999994</v>
      </c>
      <c r="I48" s="31">
        <f t="shared" si="6"/>
        <v>4960.3080099999997</v>
      </c>
      <c r="J48" s="31">
        <f t="shared" si="7"/>
        <v>5779.2108025000007</v>
      </c>
      <c r="K48" s="62" t="s">
        <v>189</v>
      </c>
    </row>
    <row r="49" spans="1:11" ht="36">
      <c r="A49" s="2">
        <v>2030</v>
      </c>
      <c r="B49" s="3">
        <v>310660.14</v>
      </c>
      <c r="C49" s="5">
        <f t="shared" si="8"/>
        <v>0.15743453517675796</v>
      </c>
      <c r="D49" s="3">
        <v>11184.46</v>
      </c>
      <c r="E49" s="5">
        <f t="shared" si="9"/>
        <v>9.794409000729376E-2</v>
      </c>
      <c r="G49" t="s">
        <v>69</v>
      </c>
      <c r="H49" s="31">
        <f t="shared" si="5"/>
        <v>3880.1254570000001</v>
      </c>
      <c r="I49" s="31">
        <f t="shared" si="6"/>
        <v>4260.1608139999998</v>
      </c>
      <c r="J49" s="31">
        <f t="shared" si="7"/>
        <v>4963.4755235000002</v>
      </c>
      <c r="K49" s="62" t="s">
        <v>188</v>
      </c>
    </row>
    <row r="50" spans="1:11" ht="36">
      <c r="A50" s="57">
        <v>2035</v>
      </c>
      <c r="B50" s="31">
        <f>(B49+B51)/2</f>
        <v>366301.18</v>
      </c>
      <c r="C50" s="5">
        <f t="shared" si="8"/>
        <v>0.17910582284550564</v>
      </c>
      <c r="D50" s="31">
        <f>(D49+D51)/2</f>
        <v>13030.915000000001</v>
      </c>
      <c r="E50" s="5">
        <f t="shared" si="9"/>
        <v>0.16509111749695576</v>
      </c>
      <c r="G50" t="s">
        <v>71</v>
      </c>
      <c r="H50" s="31">
        <f t="shared" si="5"/>
        <v>444.14142799999996</v>
      </c>
      <c r="I50" s="31">
        <f t="shared" si="6"/>
        <v>487.64245599999998</v>
      </c>
      <c r="J50" s="31">
        <f t="shared" si="7"/>
        <v>568.14789400000006</v>
      </c>
      <c r="K50" s="62" t="s">
        <v>187</v>
      </c>
    </row>
    <row r="51" spans="1:11">
      <c r="A51" s="2">
        <v>2040</v>
      </c>
      <c r="B51" s="3">
        <v>421942.22</v>
      </c>
      <c r="C51" s="5">
        <f t="shared" si="8"/>
        <v>0.15189970177000242</v>
      </c>
      <c r="D51" s="3">
        <v>14877.37</v>
      </c>
      <c r="E51" s="5">
        <f t="shared" si="9"/>
        <v>0.14169803118200064</v>
      </c>
    </row>
    <row r="52" spans="1:11">
      <c r="A52" s="2">
        <v>2050</v>
      </c>
      <c r="B52" s="3">
        <v>573086.85</v>
      </c>
      <c r="C52" s="5">
        <f t="shared" si="8"/>
        <v>0.35821167647077368</v>
      </c>
      <c r="D52" s="3">
        <v>19789.62</v>
      </c>
      <c r="E52" s="5">
        <f t="shared" si="9"/>
        <v>0.33018268685930363</v>
      </c>
    </row>
  </sheetData>
  <mergeCells count="4">
    <mergeCell ref="A1:H1"/>
    <mergeCell ref="A21:H21"/>
    <mergeCell ref="A26:H26"/>
    <mergeCell ref="G42:K42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23E5-493D-41FC-A9C4-80AF10AB1316}">
  <dimension ref="A1:C10"/>
  <sheetViews>
    <sheetView workbookViewId="0">
      <selection activeCell="B1" sqref="B1:C10"/>
    </sheetView>
  </sheetViews>
  <sheetFormatPr baseColWidth="10" defaultRowHeight="14.5"/>
  <sheetData>
    <row r="1" spans="1:3">
      <c r="A1" s="1" t="s">
        <v>0</v>
      </c>
      <c r="B1" s="1" t="s">
        <v>2</v>
      </c>
      <c r="C1" t="s">
        <v>75</v>
      </c>
    </row>
    <row r="2" spans="1:3">
      <c r="A2" s="2">
        <v>1990</v>
      </c>
      <c r="B2" s="3">
        <v>11363</v>
      </c>
      <c r="C2" s="3"/>
    </row>
    <row r="3" spans="1:3">
      <c r="A3" s="2">
        <v>1995</v>
      </c>
      <c r="B3" s="3">
        <v>12574</v>
      </c>
      <c r="C3" s="51">
        <f>(B3-B2)/B2</f>
        <v>0.10657396814221597</v>
      </c>
    </row>
    <row r="4" spans="1:3">
      <c r="A4" s="2">
        <v>2000</v>
      </c>
      <c r="B4" s="3">
        <v>13140</v>
      </c>
      <c r="C4" s="51">
        <f t="shared" ref="C4:C10" si="0">(B4-B3)/B3</f>
        <v>4.5013519961825989E-2</v>
      </c>
    </row>
    <row r="5" spans="1:3">
      <c r="A5" s="2">
        <v>2005</v>
      </c>
      <c r="B5" s="3">
        <v>12440</v>
      </c>
      <c r="C5" s="51">
        <f t="shared" si="0"/>
        <v>-5.3272450532724502E-2</v>
      </c>
    </row>
    <row r="6" spans="1:3">
      <c r="A6" s="2">
        <v>2010</v>
      </c>
      <c r="B6" s="3">
        <v>13404</v>
      </c>
      <c r="C6" s="51">
        <f t="shared" si="0"/>
        <v>7.7491961414790991E-2</v>
      </c>
    </row>
    <row r="7" spans="1:3">
      <c r="A7" s="2">
        <v>2020</v>
      </c>
      <c r="B7" s="3">
        <v>16934</v>
      </c>
      <c r="C7" s="51">
        <f t="shared" si="0"/>
        <v>0.26335422262011338</v>
      </c>
    </row>
    <row r="8" spans="1:3">
      <c r="A8" s="2">
        <v>2025</v>
      </c>
      <c r="B8" s="3">
        <v>16856.319104999999</v>
      </c>
      <c r="C8" s="51">
        <f t="shared" si="0"/>
        <v>-4.5872738278021335E-3</v>
      </c>
    </row>
    <row r="9" spans="1:3">
      <c r="A9" s="2">
        <v>2030</v>
      </c>
      <c r="B9" s="3">
        <v>17833.299286000001</v>
      </c>
      <c r="C9" s="51">
        <f t="shared" si="0"/>
        <v>5.7959283691432155E-2</v>
      </c>
    </row>
    <row r="10" spans="1:3">
      <c r="A10" s="2">
        <v>2035</v>
      </c>
      <c r="B10" s="3">
        <v>18866.901179</v>
      </c>
      <c r="C10" s="51">
        <f t="shared" si="0"/>
        <v>5.7959095309493648E-2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FCCA-A58A-4A43-8BCD-81FF75091ECC}">
  <dimension ref="A1:G10"/>
  <sheetViews>
    <sheetView workbookViewId="0">
      <selection sqref="A1:D1"/>
    </sheetView>
  </sheetViews>
  <sheetFormatPr baseColWidth="10" defaultRowHeight="14.5"/>
  <sheetData>
    <row r="1" spans="1:7" ht="21">
      <c r="A1" s="1" t="s">
        <v>0</v>
      </c>
      <c r="B1" s="1" t="s">
        <v>60</v>
      </c>
      <c r="C1" s="32" t="s">
        <v>61</v>
      </c>
      <c r="D1" s="34" t="s">
        <v>62</v>
      </c>
    </row>
    <row r="2" spans="1:7">
      <c r="A2" s="2">
        <v>1990</v>
      </c>
      <c r="B2" s="3">
        <v>426257</v>
      </c>
      <c r="C2" s="3">
        <v>56331</v>
      </c>
      <c r="D2" s="33">
        <v>2354</v>
      </c>
    </row>
    <row r="3" spans="1:7">
      <c r="A3" s="2">
        <v>1995</v>
      </c>
      <c r="B3" s="3">
        <v>510274</v>
      </c>
      <c r="C3" s="3">
        <v>71399</v>
      </c>
      <c r="D3" s="3">
        <v>2739</v>
      </c>
      <c r="E3" s="5">
        <f>(B3-B2)/B2</f>
        <v>0.19710409447821384</v>
      </c>
      <c r="F3" s="5">
        <f t="shared" ref="E3:F10" si="0">(C3-C2)/C2</f>
        <v>0.26749036942358562</v>
      </c>
      <c r="G3" s="5">
        <f t="shared" ref="G3:G10" si="1">(D3-D2)/D2</f>
        <v>0.16355140186915887</v>
      </c>
    </row>
    <row r="4" spans="1:7">
      <c r="A4" s="2">
        <v>2000</v>
      </c>
      <c r="B4" s="3">
        <v>575292</v>
      </c>
      <c r="C4" s="3">
        <v>81601</v>
      </c>
      <c r="D4" s="3">
        <v>3086</v>
      </c>
      <c r="E4" s="5">
        <f t="shared" si="0"/>
        <v>0.12741781866213053</v>
      </c>
      <c r="F4" s="5">
        <f t="shared" si="0"/>
        <v>0.14288715528228688</v>
      </c>
      <c r="G4" s="5">
        <f t="shared" si="1"/>
        <v>0.12668857247170501</v>
      </c>
    </row>
    <row r="5" spans="1:7">
      <c r="A5" s="2">
        <v>2005</v>
      </c>
      <c r="B5" s="3">
        <v>642299</v>
      </c>
      <c r="C5" s="3">
        <v>94141</v>
      </c>
      <c r="D5" s="3">
        <v>3107</v>
      </c>
      <c r="E5" s="5">
        <f t="shared" si="0"/>
        <v>0.11647476411978612</v>
      </c>
      <c r="F5" s="5">
        <f t="shared" si="0"/>
        <v>0.15367458732123382</v>
      </c>
      <c r="G5" s="5">
        <f t="shared" si="1"/>
        <v>6.8049254698639011E-3</v>
      </c>
    </row>
    <row r="6" spans="1:7">
      <c r="A6" s="2">
        <v>2010</v>
      </c>
      <c r="B6" s="3">
        <v>899048</v>
      </c>
      <c r="C6" s="3">
        <v>136493</v>
      </c>
      <c r="D6" s="3">
        <v>4126</v>
      </c>
      <c r="E6" s="5">
        <f t="shared" si="0"/>
        <v>0.39973439161512009</v>
      </c>
      <c r="F6" s="5">
        <f t="shared" si="0"/>
        <v>0.44987837392846902</v>
      </c>
      <c r="G6" s="5">
        <f t="shared" si="1"/>
        <v>0.32796910202767943</v>
      </c>
    </row>
    <row r="7" spans="1:7">
      <c r="A7" s="2">
        <v>2020</v>
      </c>
      <c r="B7" s="3">
        <v>1062027</v>
      </c>
      <c r="C7" s="3">
        <v>172753</v>
      </c>
      <c r="D7" s="3">
        <v>5393</v>
      </c>
      <c r="E7" s="5">
        <f t="shared" si="0"/>
        <v>0.18127953123748677</v>
      </c>
      <c r="F7" s="5">
        <f t="shared" si="0"/>
        <v>0.26565464895635671</v>
      </c>
      <c r="G7" s="5">
        <f t="shared" si="1"/>
        <v>0.30707707222491515</v>
      </c>
    </row>
    <row r="8" spans="1:7">
      <c r="A8" s="2">
        <v>2025</v>
      </c>
      <c r="B8" s="3">
        <v>1289951.67</v>
      </c>
      <c r="C8" s="3">
        <v>216542.66</v>
      </c>
      <c r="D8" s="3">
        <v>6009.6</v>
      </c>
      <c r="E8" s="5">
        <f t="shared" si="0"/>
        <v>0.21461287707374666</v>
      </c>
      <c r="F8" s="5">
        <f t="shared" si="0"/>
        <v>0.25348132883365271</v>
      </c>
      <c r="G8" s="5">
        <f t="shared" si="1"/>
        <v>0.11433339514185062</v>
      </c>
    </row>
    <row r="9" spans="1:7">
      <c r="A9" s="2">
        <v>2030</v>
      </c>
      <c r="B9" s="3">
        <v>1509990.69</v>
      </c>
      <c r="C9" s="3">
        <v>261979.3</v>
      </c>
      <c r="D9" s="3">
        <v>6884.43</v>
      </c>
      <c r="E9" s="5">
        <f t="shared" si="0"/>
        <v>0.17057927449328394</v>
      </c>
      <c r="F9" s="5">
        <f t="shared" si="0"/>
        <v>0.20982766167183864</v>
      </c>
      <c r="G9" s="5">
        <f t="shared" si="1"/>
        <v>0.14557208466453672</v>
      </c>
    </row>
    <row r="10" spans="1:7">
      <c r="A10" s="2">
        <v>2035</v>
      </c>
      <c r="B10" s="3">
        <v>1767563.82</v>
      </c>
      <c r="C10" s="3">
        <v>316949.8</v>
      </c>
      <c r="D10" s="3">
        <v>7886.61</v>
      </c>
      <c r="E10" s="5">
        <f t="shared" si="0"/>
        <v>0.17057928350538382</v>
      </c>
      <c r="F10" s="5">
        <f t="shared" si="0"/>
        <v>0.20982764668811621</v>
      </c>
      <c r="G10" s="5">
        <f t="shared" si="1"/>
        <v>0.14557196456351496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B3E4-BFCF-4D06-A0B5-588EA4739F47}">
  <dimension ref="A1:K100"/>
  <sheetViews>
    <sheetView topLeftCell="A50" workbookViewId="0">
      <selection activeCell="F58" sqref="F58:G100"/>
    </sheetView>
  </sheetViews>
  <sheetFormatPr baseColWidth="10" defaultRowHeight="14.5"/>
  <cols>
    <col min="1" max="1" width="17.08984375" customWidth="1"/>
    <col min="2" max="3" width="13.54296875" customWidth="1"/>
  </cols>
  <sheetData>
    <row r="1" spans="1:3">
      <c r="A1" s="1" t="s">
        <v>76</v>
      </c>
      <c r="B1" s="1" t="s">
        <v>77</v>
      </c>
      <c r="C1" s="8" t="s">
        <v>78</v>
      </c>
    </row>
    <row r="2" spans="1:3">
      <c r="A2" s="2">
        <v>2010</v>
      </c>
      <c r="B2" s="52">
        <v>302</v>
      </c>
      <c r="C2" s="53"/>
    </row>
    <row r="3" spans="1:3">
      <c r="A3" s="2">
        <v>2011</v>
      </c>
      <c r="B3" s="2">
        <v>2</v>
      </c>
      <c r="C3" s="51">
        <f>(Tabla2[[#This Row],[Cantidad]]-B2)/B2</f>
        <v>-0.99337748344370858</v>
      </c>
    </row>
    <row r="4" spans="1:3">
      <c r="A4" s="2">
        <v>2012</v>
      </c>
      <c r="B4" s="2">
        <v>3</v>
      </c>
      <c r="C4" s="51">
        <f>(Tabla2[[#This Row],[Cantidad]]-B3)/B3</f>
        <v>0.5</v>
      </c>
    </row>
    <row r="5" spans="1:3">
      <c r="A5" s="2">
        <v>2013</v>
      </c>
      <c r="B5" s="2">
        <v>1</v>
      </c>
      <c r="C5" s="51">
        <f>(Tabla2[[#This Row],[Cantidad]]-B4)/B4</f>
        <v>-0.66666666666666663</v>
      </c>
    </row>
    <row r="6" spans="1:3">
      <c r="A6" s="2">
        <v>2014</v>
      </c>
      <c r="B6" s="2">
        <v>150</v>
      </c>
      <c r="C6" s="51">
        <f>(Tabla2[[#This Row],[Cantidad]]-B5)/B5</f>
        <v>149</v>
      </c>
    </row>
    <row r="7" spans="1:3">
      <c r="A7" s="2">
        <v>2016</v>
      </c>
      <c r="B7" s="2">
        <v>5</v>
      </c>
      <c r="C7" s="51">
        <f>(Tabla2[[#This Row],[Cantidad]]-B6)/B6</f>
        <v>-0.96666666666666667</v>
      </c>
    </row>
    <row r="8" spans="1:3">
      <c r="A8" s="2">
        <v>2017</v>
      </c>
      <c r="B8" s="2">
        <v>4</v>
      </c>
      <c r="C8" s="51">
        <f>(Tabla2[[#This Row],[Cantidad]]-B7)/B7</f>
        <v>-0.2</v>
      </c>
    </row>
    <row r="9" spans="1:3">
      <c r="A9" s="2">
        <v>2018</v>
      </c>
      <c r="B9" s="2">
        <v>8</v>
      </c>
      <c r="C9" s="51">
        <f>(Tabla2[[#This Row],[Cantidad]]-B8)/B8</f>
        <v>1</v>
      </c>
    </row>
    <row r="10" spans="1:3">
      <c r="A10" s="2">
        <v>2019</v>
      </c>
      <c r="B10" s="2">
        <v>202</v>
      </c>
      <c r="C10" s="51">
        <f>(Tabla2[[#This Row],[Cantidad]]-B9)/B9</f>
        <v>24.25</v>
      </c>
    </row>
    <row r="11" spans="1:3">
      <c r="A11" s="2">
        <v>2020</v>
      </c>
      <c r="B11" s="2">
        <v>12</v>
      </c>
      <c r="C11" s="51">
        <f>(Tabla2[[#This Row],[Cantidad]]-B10)/B10</f>
        <v>-0.94059405940594054</v>
      </c>
    </row>
    <row r="12" spans="1:3">
      <c r="A12" s="2">
        <v>2021</v>
      </c>
      <c r="B12" s="2">
        <v>3</v>
      </c>
      <c r="C12" s="51">
        <f>(Tabla2[[#This Row],[Cantidad]]-B11)/B11</f>
        <v>-0.75</v>
      </c>
    </row>
    <row r="13" spans="1:3">
      <c r="A13" s="2">
        <v>2023</v>
      </c>
      <c r="B13" s="2">
        <v>4</v>
      </c>
      <c r="C13" s="51">
        <f>(Tabla2[[#This Row],[Cantidad]]-B12)/B12</f>
        <v>0.33333333333333331</v>
      </c>
    </row>
    <row r="14" spans="1:3">
      <c r="A14" s="2">
        <v>2024</v>
      </c>
      <c r="B14" s="2">
        <v>262</v>
      </c>
      <c r="C14" s="51">
        <f>(Tabla2[[#This Row],[Cantidad]]-B13)/B13</f>
        <v>64.5</v>
      </c>
    </row>
    <row r="15" spans="1:3">
      <c r="A15" s="2">
        <v>2025</v>
      </c>
      <c r="B15" s="2">
        <v>20</v>
      </c>
      <c r="C15" s="51">
        <f>(Tabla2[[#This Row],[Cantidad]]-B14)/B14</f>
        <v>-0.92366412213740456</v>
      </c>
    </row>
    <row r="16" spans="1:3">
      <c r="A16" s="2">
        <v>2026</v>
      </c>
      <c r="B16" s="2">
        <v>21</v>
      </c>
      <c r="C16" s="51">
        <f>(Tabla2[[#This Row],[Cantidad]]-B15)/B15</f>
        <v>0.05</v>
      </c>
    </row>
    <row r="17" spans="1:11">
      <c r="A17" s="2">
        <v>2027</v>
      </c>
      <c r="B17" s="17">
        <v>23</v>
      </c>
      <c r="C17" s="54">
        <f>(Tabla2[[#This Row],[Cantidad]]-B16)/B16</f>
        <v>9.5238095238095233E-2</v>
      </c>
    </row>
    <row r="20" spans="1:11" ht="21">
      <c r="A20" s="1" t="s">
        <v>79</v>
      </c>
      <c r="B20" s="1" t="s">
        <v>77</v>
      </c>
      <c r="C20" s="1" t="s">
        <v>80</v>
      </c>
      <c r="D20" s="1" t="s">
        <v>81</v>
      </c>
      <c r="E20" s="1" t="s">
        <v>82</v>
      </c>
      <c r="F20" s="8"/>
      <c r="H20" s="2">
        <v>20</v>
      </c>
      <c r="I20" s="1" t="s">
        <v>81</v>
      </c>
    </row>
    <row r="21" spans="1:11">
      <c r="A21" s="2" t="s">
        <v>83</v>
      </c>
      <c r="B21" s="3">
        <f>847+H21</f>
        <v>847.10052219399995</v>
      </c>
      <c r="C21" s="3">
        <f>B21*2.5</f>
        <v>2117.7513054849996</v>
      </c>
      <c r="D21" s="51">
        <v>0.50261096999999999</v>
      </c>
      <c r="E21" s="2">
        <v>50.261096999999999</v>
      </c>
      <c r="H21">
        <f t="shared" ref="H21:H26" si="0">$H$20*I21</f>
        <v>0.100522194</v>
      </c>
      <c r="I21" s="51">
        <f t="shared" ref="I21:I26" si="1">D21/100</f>
        <v>5.0261096999999998E-3</v>
      </c>
      <c r="K21">
        <f>D21/100</f>
        <v>5.0261096999999998E-3</v>
      </c>
    </row>
    <row r="22" spans="1:11">
      <c r="A22" s="2" t="s">
        <v>84</v>
      </c>
      <c r="B22" s="3">
        <f>30+H22</f>
        <v>30.029195347999998</v>
      </c>
      <c r="C22" s="3">
        <f>B22*((11+30)/2)</f>
        <v>615.59850463399994</v>
      </c>
      <c r="D22" s="51">
        <v>0.14597673999999999</v>
      </c>
      <c r="E22" s="2">
        <v>64.858770000000007</v>
      </c>
      <c r="H22">
        <f t="shared" si="0"/>
        <v>2.9195347999999999E-2</v>
      </c>
      <c r="I22" s="51">
        <f t="shared" si="1"/>
        <v>1.4597674E-3</v>
      </c>
      <c r="K22">
        <f t="shared" ref="K22:K26" si="2">D22/100</f>
        <v>1.4597674E-3</v>
      </c>
    </row>
    <row r="23" spans="1:11">
      <c r="A23" s="2" t="s">
        <v>85</v>
      </c>
      <c r="B23" s="3">
        <f>68+H23</f>
        <v>68.025824827999998</v>
      </c>
      <c r="C23" s="3">
        <f>B23*((6+10)/2)</f>
        <v>544.20659862399998</v>
      </c>
      <c r="D23" s="51">
        <v>0.12912414</v>
      </c>
      <c r="E23" s="2">
        <v>77.771184000000005</v>
      </c>
      <c r="H23">
        <f t="shared" si="0"/>
        <v>2.5824828000000001E-2</v>
      </c>
      <c r="I23" s="51">
        <f t="shared" si="1"/>
        <v>1.2912414E-3</v>
      </c>
      <c r="K23">
        <f t="shared" si="2"/>
        <v>1.2912414E-3</v>
      </c>
    </row>
    <row r="24" spans="1:11">
      <c r="A24" s="2" t="s">
        <v>86</v>
      </c>
      <c r="B24" s="3">
        <f>2+H24</f>
        <v>2.0166627099999999</v>
      </c>
      <c r="C24" s="3">
        <f>B24*((101+250)/2)</f>
        <v>353.92430560499997</v>
      </c>
      <c r="D24" s="51">
        <v>8.331355E-2</v>
      </c>
      <c r="E24" s="2">
        <v>86.102540000000005</v>
      </c>
      <c r="H24">
        <f t="shared" si="0"/>
        <v>1.6662710000000001E-2</v>
      </c>
      <c r="I24" s="51">
        <f t="shared" si="1"/>
        <v>8.3313549999999999E-4</v>
      </c>
      <c r="K24">
        <f t="shared" si="2"/>
        <v>8.3313549999999999E-4</v>
      </c>
    </row>
    <row r="25" spans="1:11">
      <c r="A25" s="2" t="s">
        <v>87</v>
      </c>
      <c r="B25" s="3">
        <f>4+H25</f>
        <v>4.014336578</v>
      </c>
      <c r="C25" s="3">
        <f>B25*((51+100)/2)</f>
        <v>303.08241163899999</v>
      </c>
      <c r="D25" s="51">
        <v>7.1682889999999999E-2</v>
      </c>
      <c r="E25" s="2">
        <v>93.270827999999995</v>
      </c>
      <c r="H25">
        <f t="shared" si="0"/>
        <v>1.4336577999999999E-2</v>
      </c>
      <c r="I25" s="51">
        <f t="shared" si="1"/>
        <v>7.1682889999999996E-4</v>
      </c>
      <c r="K25">
        <f t="shared" si="2"/>
        <v>7.1682889999999996E-4</v>
      </c>
    </row>
    <row r="26" spans="1:11">
      <c r="A26" s="2" t="s">
        <v>88</v>
      </c>
      <c r="B26" s="3">
        <f>7+H26</f>
        <v>7.013458344</v>
      </c>
      <c r="C26" s="3">
        <f>B26*((31+50)/2)</f>
        <v>284.04506293200001</v>
      </c>
      <c r="D26" s="51">
        <v>6.7291719999999999E-2</v>
      </c>
      <c r="E26" s="2">
        <v>100</v>
      </c>
      <c r="H26">
        <f t="shared" si="0"/>
        <v>1.3458343999999999E-2</v>
      </c>
      <c r="I26" s="51">
        <f t="shared" si="1"/>
        <v>6.7291719999999994E-4</v>
      </c>
      <c r="K26">
        <f t="shared" si="2"/>
        <v>6.7291719999999994E-4</v>
      </c>
    </row>
    <row r="28" spans="1:11">
      <c r="A28">
        <v>1</v>
      </c>
      <c r="B28" s="31">
        <f>SUM(B21:B26)</f>
        <v>958.20000000199991</v>
      </c>
    </row>
    <row r="29" spans="1:11">
      <c r="A29">
        <v>2</v>
      </c>
      <c r="B29">
        <f>100-B28</f>
        <v>-858.20000000199991</v>
      </c>
      <c r="C29" s="31">
        <f>SUM(C21:C26)</f>
        <v>4218.608188919</v>
      </c>
    </row>
    <row r="33" spans="1:3" ht="21">
      <c r="A33" s="1" t="s">
        <v>107</v>
      </c>
      <c r="B33" s="1" t="s">
        <v>120</v>
      </c>
      <c r="C33" s="8" t="s">
        <v>121</v>
      </c>
    </row>
    <row r="34" spans="1:3" ht="21">
      <c r="A34" s="2" t="s">
        <v>108</v>
      </c>
      <c r="B34" s="2">
        <v>206</v>
      </c>
      <c r="C34">
        <f>B34/958</f>
        <v>0.21503131524008351</v>
      </c>
    </row>
    <row r="35" spans="1:3" ht="21">
      <c r="A35" s="2" t="s">
        <v>109</v>
      </c>
      <c r="B35" s="2">
        <v>138</v>
      </c>
      <c r="C35">
        <f>(B35/958)+C34</f>
        <v>0.35908141962421714</v>
      </c>
    </row>
    <row r="36" spans="1:3" ht="21">
      <c r="A36" s="2" t="s">
        <v>110</v>
      </c>
      <c r="B36" s="2">
        <v>100</v>
      </c>
      <c r="C36">
        <f t="shared" ref="C36:C45" si="3">(B36/958)+C35</f>
        <v>0.46346555323590816</v>
      </c>
    </row>
    <row r="37" spans="1:3">
      <c r="A37" s="2" t="s">
        <v>111</v>
      </c>
      <c r="B37" s="2">
        <v>54</v>
      </c>
      <c r="C37">
        <f t="shared" si="3"/>
        <v>0.51983298538622136</v>
      </c>
    </row>
    <row r="38" spans="1:3" ht="21">
      <c r="A38" s="2" t="s">
        <v>112</v>
      </c>
      <c r="B38" s="2">
        <v>46</v>
      </c>
      <c r="C38">
        <f t="shared" si="3"/>
        <v>0.56784968684759918</v>
      </c>
    </row>
    <row r="39" spans="1:3">
      <c r="A39" s="2" t="s">
        <v>113</v>
      </c>
      <c r="B39" s="2">
        <v>41</v>
      </c>
      <c r="C39">
        <f t="shared" si="3"/>
        <v>0.61064718162839249</v>
      </c>
    </row>
    <row r="40" spans="1:3" ht="21">
      <c r="A40" s="2" t="s">
        <v>114</v>
      </c>
      <c r="B40" s="2">
        <v>36</v>
      </c>
      <c r="C40">
        <f t="shared" si="3"/>
        <v>0.64822546972860129</v>
      </c>
    </row>
    <row r="41" spans="1:3" ht="21">
      <c r="A41" s="2" t="s">
        <v>115</v>
      </c>
      <c r="B41" s="2">
        <v>36</v>
      </c>
      <c r="C41">
        <f t="shared" si="3"/>
        <v>0.68580375782881009</v>
      </c>
    </row>
    <row r="42" spans="1:3" ht="21">
      <c r="A42" s="2" t="s">
        <v>116</v>
      </c>
      <c r="B42" s="2">
        <v>28</v>
      </c>
      <c r="C42">
        <f t="shared" si="3"/>
        <v>0.71503131524008356</v>
      </c>
    </row>
    <row r="43" spans="1:3" ht="21">
      <c r="A43" s="2" t="s">
        <v>117</v>
      </c>
      <c r="B43" s="2">
        <v>27</v>
      </c>
      <c r="C43">
        <f t="shared" si="3"/>
        <v>0.74321503131524014</v>
      </c>
    </row>
    <row r="44" spans="1:3" ht="21">
      <c r="A44" s="2" t="s">
        <v>118</v>
      </c>
      <c r="B44" s="2">
        <v>26</v>
      </c>
      <c r="C44">
        <f t="shared" si="3"/>
        <v>0.77035490605427981</v>
      </c>
    </row>
    <row r="45" spans="1:3" ht="21">
      <c r="A45" s="2" t="s">
        <v>119</v>
      </c>
      <c r="B45" s="2">
        <v>23</v>
      </c>
      <c r="C45">
        <f t="shared" si="3"/>
        <v>0.79436325678496877</v>
      </c>
    </row>
    <row r="58" spans="1:7" ht="21">
      <c r="A58" s="1" t="s">
        <v>89</v>
      </c>
      <c r="B58" s="1" t="s">
        <v>106</v>
      </c>
      <c r="C58" s="8" t="s">
        <v>121</v>
      </c>
      <c r="F58" t="s">
        <v>122</v>
      </c>
      <c r="G58" t="s">
        <v>77</v>
      </c>
    </row>
    <row r="59" spans="1:7">
      <c r="A59" s="2" t="s">
        <v>90</v>
      </c>
      <c r="B59" s="2">
        <v>108</v>
      </c>
      <c r="C59" s="5">
        <f>B59/SUM($B$59:$B$74)</f>
        <v>0.47577092511013214</v>
      </c>
      <c r="F59" t="s">
        <v>123</v>
      </c>
      <c r="G59">
        <v>58</v>
      </c>
    </row>
    <row r="60" spans="1:7">
      <c r="A60" s="2" t="s">
        <v>91</v>
      </c>
      <c r="B60" s="2">
        <v>27</v>
      </c>
      <c r="C60" s="5">
        <f>B60/SUM($B$59:$B$74)+C59</f>
        <v>0.59471365638766516</v>
      </c>
      <c r="F60" t="s">
        <v>124</v>
      </c>
      <c r="G60">
        <v>20</v>
      </c>
    </row>
    <row r="61" spans="1:7">
      <c r="A61" s="2" t="s">
        <v>92</v>
      </c>
      <c r="B61" s="2">
        <v>25</v>
      </c>
      <c r="C61" s="5">
        <f t="shared" ref="C61:C74" si="4">B61/SUM($B$59:$B$74)+C60</f>
        <v>0.70484581497797349</v>
      </c>
      <c r="F61" t="s">
        <v>125</v>
      </c>
      <c r="G61">
        <v>17</v>
      </c>
    </row>
    <row r="62" spans="1:7">
      <c r="A62" s="2" t="s">
        <v>93</v>
      </c>
      <c r="B62" s="2">
        <v>20</v>
      </c>
      <c r="C62" s="5">
        <f t="shared" si="4"/>
        <v>0.79295154185022021</v>
      </c>
      <c r="F62" t="s">
        <v>126</v>
      </c>
      <c r="G62">
        <v>15</v>
      </c>
    </row>
    <row r="63" spans="1:7">
      <c r="A63" s="2" t="s">
        <v>94</v>
      </c>
      <c r="B63" s="2">
        <v>13</v>
      </c>
      <c r="C63" s="5">
        <f t="shared" si="4"/>
        <v>0.85022026431718056</v>
      </c>
      <c r="F63" t="s">
        <v>127</v>
      </c>
      <c r="G63">
        <v>14</v>
      </c>
    </row>
    <row r="64" spans="1:7">
      <c r="A64" s="2" t="s">
        <v>95</v>
      </c>
      <c r="B64" s="2">
        <v>12</v>
      </c>
      <c r="C64" s="5">
        <f t="shared" si="4"/>
        <v>0.90308370044052855</v>
      </c>
      <c r="F64" t="s">
        <v>128</v>
      </c>
      <c r="G64">
        <v>9</v>
      </c>
    </row>
    <row r="65" spans="1:7">
      <c r="A65" s="2" t="s">
        <v>96</v>
      </c>
      <c r="B65" s="2">
        <v>5</v>
      </c>
      <c r="C65" s="5">
        <f t="shared" si="4"/>
        <v>0.92511013215859017</v>
      </c>
      <c r="F65" t="s">
        <v>129</v>
      </c>
      <c r="G65">
        <v>9</v>
      </c>
    </row>
    <row r="66" spans="1:7">
      <c r="A66" s="2" t="s">
        <v>97</v>
      </c>
      <c r="B66" s="2">
        <v>3</v>
      </c>
      <c r="C66" s="5">
        <f t="shared" si="4"/>
        <v>0.93832599118942717</v>
      </c>
      <c r="F66" t="s">
        <v>130</v>
      </c>
      <c r="G66">
        <v>8</v>
      </c>
    </row>
    <row r="67" spans="1:7">
      <c r="A67" s="2" t="s">
        <v>98</v>
      </c>
      <c r="B67" s="2">
        <v>3</v>
      </c>
      <c r="C67" s="5">
        <f t="shared" si="4"/>
        <v>0.95154185022026416</v>
      </c>
      <c r="F67" t="s">
        <v>131</v>
      </c>
      <c r="G67">
        <v>7</v>
      </c>
    </row>
    <row r="68" spans="1:7">
      <c r="A68" s="2" t="s">
        <v>99</v>
      </c>
      <c r="B68" s="2">
        <v>3</v>
      </c>
      <c r="C68" s="5">
        <f t="shared" si="4"/>
        <v>0.96475770925110116</v>
      </c>
      <c r="F68" t="s">
        <v>132</v>
      </c>
      <c r="G68">
        <v>6</v>
      </c>
    </row>
    <row r="69" spans="1:7">
      <c r="A69" s="2" t="s">
        <v>100</v>
      </c>
      <c r="B69" s="2">
        <v>2</v>
      </c>
      <c r="C69" s="5">
        <f t="shared" si="4"/>
        <v>0.97356828193832579</v>
      </c>
      <c r="F69" t="s">
        <v>133</v>
      </c>
      <c r="G69">
        <v>6</v>
      </c>
    </row>
    <row r="70" spans="1:7">
      <c r="A70" s="2" t="s">
        <v>101</v>
      </c>
      <c r="B70" s="2">
        <v>2</v>
      </c>
      <c r="C70" s="5">
        <f t="shared" si="4"/>
        <v>0.98237885462555041</v>
      </c>
      <c r="F70" t="s">
        <v>134</v>
      </c>
      <c r="G70">
        <v>5</v>
      </c>
    </row>
    <row r="71" spans="1:7">
      <c r="A71" s="2" t="s">
        <v>102</v>
      </c>
      <c r="B71" s="2">
        <v>1</v>
      </c>
      <c r="C71" s="5">
        <f t="shared" si="4"/>
        <v>0.98678414096916278</v>
      </c>
      <c r="F71" t="s">
        <v>135</v>
      </c>
      <c r="G71">
        <v>5</v>
      </c>
    </row>
    <row r="72" spans="1:7">
      <c r="A72" s="2" t="s">
        <v>103</v>
      </c>
      <c r="B72" s="2">
        <v>1</v>
      </c>
      <c r="C72" s="5">
        <f t="shared" si="4"/>
        <v>0.99118942731277515</v>
      </c>
      <c r="F72" t="s">
        <v>136</v>
      </c>
      <c r="G72">
        <v>5</v>
      </c>
    </row>
    <row r="73" spans="1:7" ht="21">
      <c r="A73" s="2" t="s">
        <v>104</v>
      </c>
      <c r="B73" s="2">
        <v>1</v>
      </c>
      <c r="C73" s="5">
        <f t="shared" si="4"/>
        <v>0.99559471365638752</v>
      </c>
      <c r="F73" t="s">
        <v>137</v>
      </c>
      <c r="G73">
        <v>4</v>
      </c>
    </row>
    <row r="74" spans="1:7">
      <c r="A74" s="2" t="s">
        <v>105</v>
      </c>
      <c r="B74" s="2">
        <v>1</v>
      </c>
      <c r="C74" s="5">
        <f t="shared" si="4"/>
        <v>0.99999999999999989</v>
      </c>
      <c r="F74" t="s">
        <v>138</v>
      </c>
      <c r="G74">
        <v>4</v>
      </c>
    </row>
    <row r="75" spans="1:7">
      <c r="F75" t="s">
        <v>139</v>
      </c>
      <c r="G75">
        <v>3</v>
      </c>
    </row>
    <row r="76" spans="1:7">
      <c r="F76" t="s">
        <v>140</v>
      </c>
      <c r="G76">
        <v>3</v>
      </c>
    </row>
    <row r="77" spans="1:7">
      <c r="F77" t="s">
        <v>141</v>
      </c>
      <c r="G77">
        <v>2</v>
      </c>
    </row>
    <row r="78" spans="1:7">
      <c r="F78" t="s">
        <v>142</v>
      </c>
      <c r="G78">
        <v>2</v>
      </c>
    </row>
    <row r="79" spans="1:7">
      <c r="F79" t="s">
        <v>143</v>
      </c>
      <c r="G79">
        <v>2</v>
      </c>
    </row>
    <row r="80" spans="1:7">
      <c r="F80" t="s">
        <v>144</v>
      </c>
      <c r="G80">
        <v>2</v>
      </c>
    </row>
    <row r="81" spans="6:7">
      <c r="F81" t="s">
        <v>145</v>
      </c>
      <c r="G81">
        <v>2</v>
      </c>
    </row>
    <row r="82" spans="6:7">
      <c r="F82" t="s">
        <v>146</v>
      </c>
      <c r="G82">
        <v>2</v>
      </c>
    </row>
    <row r="83" spans="6:7">
      <c r="F83" t="s">
        <v>147</v>
      </c>
      <c r="G83">
        <v>1</v>
      </c>
    </row>
    <row r="84" spans="6:7">
      <c r="F84" t="s">
        <v>148</v>
      </c>
      <c r="G84">
        <v>1</v>
      </c>
    </row>
    <row r="85" spans="6:7">
      <c r="F85" t="s">
        <v>149</v>
      </c>
      <c r="G85">
        <v>1</v>
      </c>
    </row>
    <row r="86" spans="6:7">
      <c r="F86" t="s">
        <v>150</v>
      </c>
      <c r="G86">
        <v>1</v>
      </c>
    </row>
    <row r="87" spans="6:7">
      <c r="F87" t="s">
        <v>151</v>
      </c>
      <c r="G87">
        <v>1</v>
      </c>
    </row>
    <row r="88" spans="6:7">
      <c r="F88" t="s">
        <v>152</v>
      </c>
      <c r="G88">
        <v>1</v>
      </c>
    </row>
    <row r="89" spans="6:7">
      <c r="F89" t="s">
        <v>153</v>
      </c>
      <c r="G89">
        <v>1</v>
      </c>
    </row>
    <row r="90" spans="6:7">
      <c r="F90" t="s">
        <v>154</v>
      </c>
      <c r="G90">
        <v>1</v>
      </c>
    </row>
    <row r="91" spans="6:7">
      <c r="F91" t="s">
        <v>155</v>
      </c>
      <c r="G91">
        <v>1</v>
      </c>
    </row>
    <row r="92" spans="6:7">
      <c r="F92" t="s">
        <v>156</v>
      </c>
      <c r="G92">
        <v>1</v>
      </c>
    </row>
    <row r="93" spans="6:7">
      <c r="F93" t="s">
        <v>157</v>
      </c>
      <c r="G93">
        <v>1</v>
      </c>
    </row>
    <row r="94" spans="6:7">
      <c r="F94" t="s">
        <v>158</v>
      </c>
      <c r="G94">
        <v>1</v>
      </c>
    </row>
    <row r="95" spans="6:7">
      <c r="F95" t="s">
        <v>159</v>
      </c>
      <c r="G95">
        <v>1</v>
      </c>
    </row>
    <row r="96" spans="6:7">
      <c r="F96" t="s">
        <v>160</v>
      </c>
      <c r="G96">
        <v>1</v>
      </c>
    </row>
    <row r="97" spans="6:7">
      <c r="F97" t="s">
        <v>161</v>
      </c>
      <c r="G97">
        <v>1</v>
      </c>
    </row>
    <row r="98" spans="6:7">
      <c r="F98" t="s">
        <v>162</v>
      </c>
      <c r="G98">
        <v>1</v>
      </c>
    </row>
    <row r="99" spans="6:7">
      <c r="F99" t="s">
        <v>163</v>
      </c>
      <c r="G99">
        <v>1</v>
      </c>
    </row>
    <row r="100" spans="6:7">
      <c r="F100" t="s">
        <v>164</v>
      </c>
      <c r="G100">
        <v>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1378-5A58-4F03-9213-7FAFC859296C}">
  <dimension ref="A2:N127"/>
  <sheetViews>
    <sheetView topLeftCell="A71" zoomScale="55" zoomScaleNormal="55" workbookViewId="0">
      <selection activeCell="H96" sqref="H96"/>
    </sheetView>
  </sheetViews>
  <sheetFormatPr baseColWidth="10" defaultRowHeight="14.5"/>
  <cols>
    <col min="6" max="6" width="16.6328125" bestFit="1" customWidth="1"/>
    <col min="7" max="7" width="23.7265625" bestFit="1" customWidth="1"/>
    <col min="8" max="8" width="25" bestFit="1" customWidth="1"/>
    <col min="9" max="9" width="26.6328125" bestFit="1" customWidth="1"/>
    <col min="10" max="10" width="7.90625" bestFit="1" customWidth="1"/>
    <col min="11" max="11" width="9" bestFit="1" customWidth="1"/>
    <col min="12" max="12" width="7.90625" bestFit="1" customWidth="1"/>
    <col min="13" max="15" width="7.81640625" bestFit="1" customWidth="1"/>
    <col min="16" max="16" width="24.90625" bestFit="1" customWidth="1"/>
    <col min="17" max="24" width="7.81640625" bestFit="1" customWidth="1"/>
    <col min="25" max="25" width="26.54296875" bestFit="1" customWidth="1"/>
    <col min="26" max="33" width="7.81640625" bestFit="1" customWidth="1"/>
    <col min="34" max="34" width="28.1796875" bestFit="1" customWidth="1"/>
    <col min="35" max="35" width="29.453125" bestFit="1" customWidth="1"/>
    <col min="36" max="36" width="31" bestFit="1" customWidth="1"/>
  </cols>
  <sheetData>
    <row r="2" spans="1:7" ht="21">
      <c r="A2" s="1" t="s">
        <v>0</v>
      </c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</row>
    <row r="3" spans="1:7">
      <c r="A3" s="2">
        <v>1990</v>
      </c>
      <c r="B3" s="2">
        <v>2204054</v>
      </c>
      <c r="C3" s="2">
        <v>262705</v>
      </c>
      <c r="D3" s="2">
        <v>11363</v>
      </c>
      <c r="E3" s="2">
        <v>0</v>
      </c>
      <c r="F3" s="2">
        <v>0</v>
      </c>
      <c r="G3" s="2">
        <v>0</v>
      </c>
    </row>
    <row r="4" spans="1:7">
      <c r="A4" s="2">
        <v>1995</v>
      </c>
      <c r="B4" s="2">
        <v>2425675</v>
      </c>
      <c r="C4" s="2">
        <v>302808</v>
      </c>
      <c r="D4" s="2">
        <v>12574</v>
      </c>
      <c r="E4" s="2">
        <v>10.06</v>
      </c>
      <c r="F4" s="2">
        <v>15.27</v>
      </c>
      <c r="G4" s="2">
        <v>10.66</v>
      </c>
    </row>
    <row r="5" spans="1:7">
      <c r="A5" s="2">
        <v>2000</v>
      </c>
      <c r="B5" s="2">
        <v>2536844</v>
      </c>
      <c r="C5" s="2">
        <v>327989</v>
      </c>
      <c r="D5" s="2">
        <v>13140</v>
      </c>
      <c r="E5" s="2">
        <v>4.58</v>
      </c>
      <c r="F5" s="2">
        <v>8.32</v>
      </c>
      <c r="G5" s="2">
        <v>4.5</v>
      </c>
    </row>
    <row r="6" spans="1:7">
      <c r="A6" s="2">
        <v>2005</v>
      </c>
      <c r="B6" s="2">
        <v>2608442</v>
      </c>
      <c r="C6" s="2">
        <v>352471</v>
      </c>
      <c r="D6" s="2">
        <v>12440</v>
      </c>
      <c r="E6" s="2">
        <v>2.82</v>
      </c>
      <c r="F6" s="2">
        <v>7.46</v>
      </c>
      <c r="G6" s="2">
        <v>-5.33</v>
      </c>
    </row>
    <row r="7" spans="1:7">
      <c r="A7" s="2">
        <v>2010</v>
      </c>
      <c r="B7" s="2">
        <v>2767761</v>
      </c>
      <c r="C7" s="2">
        <v>381583</v>
      </c>
      <c r="D7" s="2">
        <v>13404</v>
      </c>
      <c r="E7" s="2">
        <v>6.11</v>
      </c>
      <c r="F7" s="2">
        <v>8.26</v>
      </c>
      <c r="G7" s="2">
        <v>7.75</v>
      </c>
    </row>
    <row r="8" spans="1:7">
      <c r="A8" s="2">
        <v>2020</v>
      </c>
      <c r="B8" s="2">
        <v>3026943</v>
      </c>
      <c r="C8" s="2">
        <v>441975</v>
      </c>
      <c r="D8" s="2">
        <v>16934</v>
      </c>
      <c r="E8" s="2">
        <v>9.36</v>
      </c>
      <c r="F8" s="2">
        <v>15.83</v>
      </c>
      <c r="G8" s="2">
        <v>26.34</v>
      </c>
    </row>
    <row r="9" spans="1:7">
      <c r="A9" s="2">
        <v>2025</v>
      </c>
      <c r="B9" s="2">
        <v>3205163</v>
      </c>
      <c r="C9" s="2">
        <v>488252</v>
      </c>
      <c r="D9" s="2">
        <v>16856</v>
      </c>
      <c r="E9" s="2">
        <v>5.89</v>
      </c>
      <c r="F9" s="2">
        <v>10.47</v>
      </c>
      <c r="G9" s="2">
        <v>-0.46</v>
      </c>
    </row>
    <row r="10" spans="1:7">
      <c r="A10" s="2">
        <v>2030</v>
      </c>
      <c r="B10" s="2">
        <v>3369094</v>
      </c>
      <c r="C10" s="2">
        <v>530696</v>
      </c>
      <c r="D10" s="2">
        <v>17833</v>
      </c>
      <c r="E10" s="2">
        <v>5.1100000000000003</v>
      </c>
      <c r="F10" s="2">
        <v>8.69</v>
      </c>
      <c r="G10" s="2">
        <v>5.8</v>
      </c>
    </row>
    <row r="11" spans="1:7">
      <c r="A11" s="2">
        <v>2035</v>
      </c>
      <c r="B11" s="2">
        <v>3541409</v>
      </c>
      <c r="C11" s="2">
        <v>576830</v>
      </c>
      <c r="D11" s="2">
        <v>18867</v>
      </c>
      <c r="E11" s="2">
        <v>5.1100000000000003</v>
      </c>
      <c r="F11" s="2">
        <v>8.69</v>
      </c>
      <c r="G11" s="2">
        <v>5.8</v>
      </c>
    </row>
    <row r="14" spans="1:7" ht="21">
      <c r="A14" s="1" t="s">
        <v>0</v>
      </c>
      <c r="B14" s="1" t="s">
        <v>50</v>
      </c>
      <c r="C14" s="1" t="s">
        <v>51</v>
      </c>
      <c r="D14" s="1" t="s">
        <v>52</v>
      </c>
    </row>
    <row r="15" spans="1:7">
      <c r="A15" s="2">
        <v>1990</v>
      </c>
      <c r="B15" s="29">
        <f>(B3/$B$3)*100</f>
        <v>100</v>
      </c>
      <c r="C15" s="29">
        <f>(C3/$C$3)*100</f>
        <v>100</v>
      </c>
      <c r="D15" s="29">
        <f>(D3/$D$3)*100</f>
        <v>100</v>
      </c>
    </row>
    <row r="16" spans="1:7">
      <c r="A16" s="2">
        <v>1995</v>
      </c>
      <c r="B16" s="29">
        <f t="shared" ref="B16:B23" si="0">(B4/$B$3)*100</f>
        <v>110.05515291367634</v>
      </c>
      <c r="C16" s="29">
        <f t="shared" ref="C16:C23" si="1">(C4/$C$3)*100</f>
        <v>115.26541177366248</v>
      </c>
      <c r="D16" s="29">
        <f t="shared" ref="D16:D23" si="2">(D4/$D$3)*100</f>
        <v>110.6573968142216</v>
      </c>
    </row>
    <row r="17" spans="1:5">
      <c r="A17" s="2">
        <v>2000</v>
      </c>
      <c r="B17" s="29">
        <f t="shared" si="0"/>
        <v>115.09899485221324</v>
      </c>
      <c r="C17" s="29">
        <f t="shared" si="1"/>
        <v>124.85068803410671</v>
      </c>
      <c r="D17" s="29">
        <f t="shared" si="2"/>
        <v>115.63847575464226</v>
      </c>
    </row>
    <row r="18" spans="1:5">
      <c r="A18" s="2">
        <v>2005</v>
      </c>
      <c r="B18" s="29">
        <f t="shared" si="0"/>
        <v>118.34746335616097</v>
      </c>
      <c r="C18" s="29">
        <f t="shared" si="1"/>
        <v>134.16988637445041</v>
      </c>
      <c r="D18" s="29">
        <f t="shared" si="2"/>
        <v>109.47813077532342</v>
      </c>
    </row>
    <row r="19" spans="1:5">
      <c r="A19" s="2">
        <v>2010</v>
      </c>
      <c r="B19" s="29">
        <f t="shared" si="0"/>
        <v>125.57591601657671</v>
      </c>
      <c r="C19" s="29">
        <f t="shared" si="1"/>
        <v>145.25151786224092</v>
      </c>
      <c r="D19" s="29">
        <f t="shared" si="2"/>
        <v>117.96180586112823</v>
      </c>
    </row>
    <row r="20" spans="1:5">
      <c r="A20" s="2">
        <v>2020</v>
      </c>
      <c r="B20" s="29">
        <f t="shared" si="0"/>
        <v>137.33524677707533</v>
      </c>
      <c r="C20" s="29">
        <f t="shared" si="1"/>
        <v>168.2400411107516</v>
      </c>
      <c r="D20" s="29">
        <f t="shared" si="2"/>
        <v>149.02754554255037</v>
      </c>
    </row>
    <row r="21" spans="1:5">
      <c r="A21" s="2">
        <v>2025</v>
      </c>
      <c r="B21" s="29">
        <f t="shared" si="0"/>
        <v>145.42125555907432</v>
      </c>
      <c r="C21" s="29">
        <f t="shared" si="1"/>
        <v>185.85561751774804</v>
      </c>
      <c r="D21" s="29">
        <f t="shared" si="2"/>
        <v>148.34110710199769</v>
      </c>
    </row>
    <row r="22" spans="1:5">
      <c r="A22" s="2">
        <v>2030</v>
      </c>
      <c r="B22" s="29">
        <f t="shared" si="0"/>
        <v>152.85895899102292</v>
      </c>
      <c r="C22" s="29">
        <f t="shared" si="1"/>
        <v>202.01214289792736</v>
      </c>
      <c r="D22" s="29">
        <f t="shared" si="2"/>
        <v>156.93918859456127</v>
      </c>
    </row>
    <row r="23" spans="1:5">
      <c r="A23" s="2">
        <v>2035</v>
      </c>
      <c r="B23" s="29">
        <f t="shared" si="0"/>
        <v>160.67705237711962</v>
      </c>
      <c r="C23" s="29">
        <f t="shared" si="1"/>
        <v>219.5732856245599</v>
      </c>
      <c r="D23" s="29">
        <f t="shared" si="2"/>
        <v>166.03889817829798</v>
      </c>
    </row>
    <row r="30" spans="1:5" ht="31.5">
      <c r="A30" s="1" t="s">
        <v>0</v>
      </c>
      <c r="B30" s="1" t="s">
        <v>53</v>
      </c>
      <c r="C30" s="1" t="s">
        <v>54</v>
      </c>
      <c r="D30" s="1" t="s">
        <v>55</v>
      </c>
      <c r="E30" s="8"/>
    </row>
    <row r="31" spans="1:5">
      <c r="A31" s="2">
        <v>1990</v>
      </c>
      <c r="B31" s="2">
        <v>5.13</v>
      </c>
      <c r="C31" s="2">
        <v>4.6399999999999997</v>
      </c>
      <c r="D31" s="2">
        <v>4.82</v>
      </c>
    </row>
    <row r="32" spans="1:5">
      <c r="A32" s="2">
        <v>1995</v>
      </c>
      <c r="B32" s="2">
        <v>4.7300000000000004</v>
      </c>
      <c r="C32" s="2">
        <v>4.2</v>
      </c>
      <c r="D32" s="2">
        <v>4.5999999999999996</v>
      </c>
    </row>
    <row r="33" spans="1:10">
      <c r="A33" s="2">
        <v>2000</v>
      </c>
      <c r="B33" s="2">
        <v>4.3899999999999997</v>
      </c>
      <c r="C33" s="2">
        <v>4.01</v>
      </c>
      <c r="D33" s="2">
        <v>4.26</v>
      </c>
    </row>
    <row r="34" spans="1:10">
      <c r="A34" s="2">
        <v>2005</v>
      </c>
      <c r="B34" s="2">
        <v>4.05</v>
      </c>
      <c r="C34" s="2">
        <v>3.74</v>
      </c>
      <c r="D34" s="2">
        <v>4</v>
      </c>
    </row>
    <row r="35" spans="1:10">
      <c r="A35" s="2">
        <v>2010</v>
      </c>
      <c r="B35" s="2">
        <v>3.87</v>
      </c>
      <c r="C35" s="2">
        <v>3.55</v>
      </c>
      <c r="D35" s="2">
        <v>3.9</v>
      </c>
    </row>
    <row r="36" spans="1:10">
      <c r="A36" s="2">
        <v>2020</v>
      </c>
      <c r="B36" s="2">
        <v>3.49</v>
      </c>
      <c r="C36" s="2">
        <v>3.25</v>
      </c>
      <c r="D36" s="2">
        <v>3.75</v>
      </c>
    </row>
    <row r="37" spans="1:10">
      <c r="A37" s="2">
        <v>2025</v>
      </c>
      <c r="B37" s="2">
        <v>3.21</v>
      </c>
      <c r="C37" s="2">
        <v>3.01</v>
      </c>
      <c r="D37" s="2">
        <v>3.48</v>
      </c>
    </row>
    <row r="38" spans="1:10">
      <c r="A38" s="2">
        <v>2030</v>
      </c>
      <c r="B38" s="2">
        <v>3.01</v>
      </c>
      <c r="C38" s="2">
        <v>2.84</v>
      </c>
      <c r="D38" s="2">
        <v>3.33</v>
      </c>
    </row>
    <row r="39" spans="1:10">
      <c r="A39" s="2">
        <v>2035</v>
      </c>
      <c r="B39" s="2">
        <v>2.82</v>
      </c>
      <c r="C39" s="2">
        <v>2.68</v>
      </c>
      <c r="D39" s="2">
        <v>3.19</v>
      </c>
    </row>
    <row r="47" spans="1:10" ht="31.5">
      <c r="A47" s="1" t="s">
        <v>0</v>
      </c>
      <c r="B47" s="1" t="s">
        <v>47</v>
      </c>
      <c r="C47" s="1" t="s">
        <v>48</v>
      </c>
      <c r="D47" s="1" t="s">
        <v>49</v>
      </c>
      <c r="E47" s="1" t="s">
        <v>53</v>
      </c>
      <c r="F47" s="1" t="s">
        <v>54</v>
      </c>
      <c r="G47" s="1" t="s">
        <v>55</v>
      </c>
      <c r="H47" s="30" t="s">
        <v>57</v>
      </c>
      <c r="I47" s="30" t="s">
        <v>58</v>
      </c>
      <c r="J47" s="30" t="s">
        <v>59</v>
      </c>
    </row>
    <row r="48" spans="1:10">
      <c r="A48" s="2">
        <v>1990</v>
      </c>
      <c r="B48" s="2">
        <v>2204054</v>
      </c>
      <c r="C48" s="2">
        <v>262705</v>
      </c>
      <c r="D48" s="2">
        <v>11363</v>
      </c>
      <c r="E48" s="2">
        <v>5.13</v>
      </c>
      <c r="F48" s="2">
        <v>4.6399999999999997</v>
      </c>
      <c r="G48" s="2">
        <v>4.82</v>
      </c>
      <c r="H48" s="31">
        <f>B48/E48</f>
        <v>429640.1559454191</v>
      </c>
      <c r="I48" s="31">
        <f t="shared" ref="I48:J48" si="3">C48/F48</f>
        <v>56617.456896551725</v>
      </c>
      <c r="J48" s="31">
        <f t="shared" si="3"/>
        <v>2357.4688796680498</v>
      </c>
    </row>
    <row r="49" spans="1:10">
      <c r="A49" s="2">
        <v>1995</v>
      </c>
      <c r="B49" s="2">
        <v>2425675</v>
      </c>
      <c r="C49" s="2">
        <v>302808</v>
      </c>
      <c r="D49" s="2">
        <v>12574</v>
      </c>
      <c r="E49" s="2">
        <v>4.7300000000000004</v>
      </c>
      <c r="F49" s="2">
        <v>4.2</v>
      </c>
      <c r="G49" s="2">
        <v>4.5999999999999996</v>
      </c>
      <c r="H49" s="31">
        <f t="shared" ref="H49:H56" si="4">B49/E49</f>
        <v>512827.69556025363</v>
      </c>
      <c r="I49" s="31">
        <f t="shared" ref="I49:I56" si="5">C49/F49</f>
        <v>72097.142857142855</v>
      </c>
      <c r="J49" s="31">
        <f t="shared" ref="J49:J56" si="6">D49/G49</f>
        <v>2733.4782608695655</v>
      </c>
    </row>
    <row r="50" spans="1:10">
      <c r="A50" s="2">
        <v>2000</v>
      </c>
      <c r="B50" s="2">
        <v>2536844</v>
      </c>
      <c r="C50" s="2">
        <v>327989</v>
      </c>
      <c r="D50" s="2">
        <v>13140</v>
      </c>
      <c r="E50" s="2">
        <v>4.3899999999999997</v>
      </c>
      <c r="F50" s="2">
        <v>4.01</v>
      </c>
      <c r="G50" s="2">
        <v>4.26</v>
      </c>
      <c r="H50" s="31">
        <f t="shared" si="4"/>
        <v>577868.79271070624</v>
      </c>
      <c r="I50" s="31">
        <f t="shared" si="5"/>
        <v>81792.768079800502</v>
      </c>
      <c r="J50" s="31">
        <f t="shared" si="6"/>
        <v>3084.5070422535214</v>
      </c>
    </row>
    <row r="51" spans="1:10">
      <c r="A51" s="2">
        <v>2005</v>
      </c>
      <c r="B51" s="2">
        <v>2608442</v>
      </c>
      <c r="C51" s="2">
        <v>352471</v>
      </c>
      <c r="D51" s="2">
        <v>12440</v>
      </c>
      <c r="E51" s="2">
        <v>4.05</v>
      </c>
      <c r="F51" s="2">
        <v>3.74</v>
      </c>
      <c r="G51" s="2">
        <v>4</v>
      </c>
      <c r="H51" s="31">
        <f t="shared" si="4"/>
        <v>644059.75308641978</v>
      </c>
      <c r="I51" s="31">
        <f t="shared" si="5"/>
        <v>94243.582887700526</v>
      </c>
      <c r="J51" s="31">
        <f t="shared" si="6"/>
        <v>3110</v>
      </c>
    </row>
    <row r="52" spans="1:10">
      <c r="A52" s="2">
        <v>2010</v>
      </c>
      <c r="B52" s="2">
        <v>2767761</v>
      </c>
      <c r="C52" s="2">
        <v>381583</v>
      </c>
      <c r="D52" s="2">
        <v>13404</v>
      </c>
      <c r="E52" s="2">
        <v>3.87</v>
      </c>
      <c r="F52" s="2">
        <v>3.55</v>
      </c>
      <c r="G52" s="2">
        <v>3.9</v>
      </c>
      <c r="H52" s="31">
        <f t="shared" si="4"/>
        <v>715183.72093023255</v>
      </c>
      <c r="I52" s="31">
        <f t="shared" si="5"/>
        <v>107488.16901408452</v>
      </c>
      <c r="J52" s="31">
        <f t="shared" si="6"/>
        <v>3436.9230769230771</v>
      </c>
    </row>
    <row r="53" spans="1:10">
      <c r="A53" s="2">
        <v>2020</v>
      </c>
      <c r="B53" s="2">
        <v>3026943</v>
      </c>
      <c r="C53" s="2">
        <v>441975</v>
      </c>
      <c r="D53" s="2">
        <v>16934</v>
      </c>
      <c r="E53" s="2">
        <v>3.49</v>
      </c>
      <c r="F53" s="2">
        <v>3.25</v>
      </c>
      <c r="G53" s="2">
        <v>3.75</v>
      </c>
      <c r="H53" s="31">
        <f t="shared" si="4"/>
        <v>867318.911174785</v>
      </c>
      <c r="I53" s="31">
        <f t="shared" si="5"/>
        <v>135992.30769230769</v>
      </c>
      <c r="J53" s="31">
        <f t="shared" si="6"/>
        <v>4515.7333333333336</v>
      </c>
    </row>
    <row r="54" spans="1:10">
      <c r="A54" s="2">
        <v>2025</v>
      </c>
      <c r="B54" s="2">
        <v>3205163</v>
      </c>
      <c r="C54" s="2">
        <v>488252</v>
      </c>
      <c r="D54" s="2">
        <v>16856</v>
      </c>
      <c r="E54" s="2">
        <v>3.21</v>
      </c>
      <c r="F54" s="2">
        <v>3.01</v>
      </c>
      <c r="G54" s="2">
        <v>3.48</v>
      </c>
      <c r="H54" s="31">
        <f t="shared" si="4"/>
        <v>998493.1464174455</v>
      </c>
      <c r="I54" s="31">
        <f t="shared" si="5"/>
        <v>162209.96677740864</v>
      </c>
      <c r="J54" s="31">
        <f t="shared" si="6"/>
        <v>4843.6781609195405</v>
      </c>
    </row>
    <row r="55" spans="1:10">
      <c r="A55" s="2">
        <v>2030</v>
      </c>
      <c r="B55" s="2">
        <v>3369094</v>
      </c>
      <c r="C55" s="2">
        <v>530696</v>
      </c>
      <c r="D55" s="2">
        <v>17833</v>
      </c>
      <c r="E55" s="2">
        <v>3.01</v>
      </c>
      <c r="F55" s="2">
        <v>2.84</v>
      </c>
      <c r="G55" s="2">
        <v>3.33</v>
      </c>
      <c r="H55" s="31">
        <f t="shared" si="4"/>
        <v>1119300.3322259136</v>
      </c>
      <c r="I55" s="31">
        <f t="shared" si="5"/>
        <v>186864.78873239437</v>
      </c>
      <c r="J55" s="31">
        <f t="shared" si="6"/>
        <v>5355.2552552552552</v>
      </c>
    </row>
    <row r="56" spans="1:10">
      <c r="A56" s="2">
        <v>2035</v>
      </c>
      <c r="B56" s="2">
        <v>3541409</v>
      </c>
      <c r="C56" s="2">
        <v>576830</v>
      </c>
      <c r="D56" s="2">
        <v>18867</v>
      </c>
      <c r="E56" s="2">
        <v>2.82</v>
      </c>
      <c r="F56" s="2">
        <v>2.68</v>
      </c>
      <c r="G56" s="2">
        <v>3.19</v>
      </c>
      <c r="H56" s="31">
        <f t="shared" si="4"/>
        <v>1255818.7943262411</v>
      </c>
      <c r="I56" s="31">
        <f t="shared" si="5"/>
        <v>215235.07462686565</v>
      </c>
      <c r="J56" s="31">
        <f t="shared" si="6"/>
        <v>5914.4200626959246</v>
      </c>
    </row>
    <row r="61" spans="1:10">
      <c r="A61" s="55" t="s">
        <v>56</v>
      </c>
      <c r="B61" s="55"/>
      <c r="C61" s="55"/>
      <c r="D61" s="55"/>
      <c r="F61" s="9"/>
      <c r="G61" s="9"/>
    </row>
    <row r="62" spans="1:10" ht="31.5">
      <c r="A62" s="1" t="s">
        <v>0</v>
      </c>
      <c r="B62" s="1" t="s">
        <v>49</v>
      </c>
      <c r="C62" s="1" t="s">
        <v>55</v>
      </c>
      <c r="D62" s="30" t="s">
        <v>59</v>
      </c>
      <c r="F62" s="9"/>
      <c r="G62" s="9"/>
    </row>
    <row r="63" spans="1:10">
      <c r="A63" s="2">
        <v>2025</v>
      </c>
      <c r="B63" s="2">
        <v>16856</v>
      </c>
      <c r="C63" s="2">
        <v>3.48</v>
      </c>
      <c r="D63" s="31">
        <v>4843.6781609195405</v>
      </c>
      <c r="F63" s="9"/>
      <c r="G63" s="9"/>
    </row>
    <row r="64" spans="1:10">
      <c r="A64" s="2">
        <v>2030</v>
      </c>
      <c r="B64" s="2">
        <v>17833</v>
      </c>
      <c r="C64" s="2">
        <v>3.33</v>
      </c>
      <c r="D64" s="31">
        <v>5355.2552552552552</v>
      </c>
    </row>
    <row r="65" spans="1:5">
      <c r="A65" s="2">
        <v>2035</v>
      </c>
      <c r="B65" s="2">
        <v>18867</v>
      </c>
      <c r="C65" s="2">
        <v>3.19</v>
      </c>
      <c r="D65" s="31">
        <v>5914.4200626959246</v>
      </c>
    </row>
    <row r="69" spans="1:5" ht="21">
      <c r="A69" s="1" t="s">
        <v>0</v>
      </c>
      <c r="B69" s="1" t="s">
        <v>60</v>
      </c>
      <c r="C69" s="32" t="s">
        <v>61</v>
      </c>
      <c r="D69" s="34" t="s">
        <v>62</v>
      </c>
      <c r="E69" s="36" t="s">
        <v>63</v>
      </c>
    </row>
    <row r="70" spans="1:5">
      <c r="A70" s="2">
        <v>1990</v>
      </c>
      <c r="B70" s="3">
        <v>426257</v>
      </c>
      <c r="C70" s="3">
        <v>56331</v>
      </c>
      <c r="D70" s="33">
        <v>2354</v>
      </c>
      <c r="E70" s="35">
        <v>0</v>
      </c>
    </row>
    <row r="71" spans="1:5">
      <c r="A71" s="2">
        <v>1995</v>
      </c>
      <c r="B71" s="3">
        <v>510274</v>
      </c>
      <c r="C71" s="3">
        <v>71399</v>
      </c>
      <c r="D71" s="3">
        <v>2739</v>
      </c>
      <c r="E71" s="5">
        <f>(D71-D70)/D70</f>
        <v>0.16355140186915887</v>
      </c>
    </row>
    <row r="72" spans="1:5">
      <c r="A72" s="2">
        <v>2000</v>
      </c>
      <c r="B72" s="3">
        <v>575292</v>
      </c>
      <c r="C72" s="3">
        <v>81601</v>
      </c>
      <c r="D72" s="3">
        <v>3086</v>
      </c>
      <c r="E72" s="5">
        <f t="shared" ref="E72:E78" si="7">(D72-D71)/D71</f>
        <v>0.12668857247170501</v>
      </c>
    </row>
    <row r="73" spans="1:5">
      <c r="A73" s="2">
        <v>2005</v>
      </c>
      <c r="B73" s="3">
        <v>642299</v>
      </c>
      <c r="C73" s="3">
        <v>94141</v>
      </c>
      <c r="D73" s="3">
        <v>3107</v>
      </c>
      <c r="E73" s="5">
        <f t="shared" si="7"/>
        <v>6.8049254698639011E-3</v>
      </c>
    </row>
    <row r="74" spans="1:5">
      <c r="A74" s="2">
        <v>2010</v>
      </c>
      <c r="B74" s="3">
        <v>899048</v>
      </c>
      <c r="C74" s="3">
        <v>136493</v>
      </c>
      <c r="D74" s="3">
        <v>4126</v>
      </c>
      <c r="E74" s="5">
        <f t="shared" si="7"/>
        <v>0.32796910202767943</v>
      </c>
    </row>
    <row r="75" spans="1:5">
      <c r="A75" s="2">
        <v>2020</v>
      </c>
      <c r="B75" s="3">
        <v>1062027</v>
      </c>
      <c r="C75" s="3">
        <v>172753</v>
      </c>
      <c r="D75" s="3">
        <v>5393</v>
      </c>
      <c r="E75" s="5">
        <f t="shared" si="7"/>
        <v>0.30707707222491515</v>
      </c>
    </row>
    <row r="76" spans="1:5">
      <c r="A76" s="2">
        <v>2025</v>
      </c>
      <c r="B76" s="3">
        <v>1289951.67</v>
      </c>
      <c r="C76" s="3">
        <v>216542.66</v>
      </c>
      <c r="D76" s="3">
        <v>6009.6</v>
      </c>
      <c r="E76" s="5">
        <f t="shared" si="7"/>
        <v>0.11433339514185062</v>
      </c>
    </row>
    <row r="77" spans="1:5">
      <c r="A77" s="2">
        <v>2030</v>
      </c>
      <c r="B77" s="3">
        <v>1509990.69</v>
      </c>
      <c r="C77" s="3">
        <v>261979.3</v>
      </c>
      <c r="D77" s="3">
        <v>6884.43</v>
      </c>
      <c r="E77" s="5">
        <f t="shared" si="7"/>
        <v>0.14557208466453672</v>
      </c>
    </row>
    <row r="78" spans="1:5">
      <c r="A78" s="2">
        <v>2035</v>
      </c>
      <c r="B78" s="3">
        <v>1767563.82</v>
      </c>
      <c r="C78" s="3">
        <v>316949.8</v>
      </c>
      <c r="D78" s="3">
        <v>7886.61</v>
      </c>
      <c r="E78" s="5">
        <f t="shared" si="7"/>
        <v>0.14557196456351496</v>
      </c>
    </row>
    <row r="80" spans="1:5" ht="21">
      <c r="A80" s="1" t="s">
        <v>0</v>
      </c>
      <c r="B80" s="34" t="s">
        <v>62</v>
      </c>
      <c r="C80" s="36" t="s">
        <v>63</v>
      </c>
    </row>
    <row r="81" spans="1:3">
      <c r="A81" s="2">
        <v>1990</v>
      </c>
      <c r="B81" s="3">
        <v>56331</v>
      </c>
      <c r="C81" s="35">
        <v>0</v>
      </c>
    </row>
    <row r="82" spans="1:3">
      <c r="A82" s="2">
        <v>1995</v>
      </c>
      <c r="B82" s="3">
        <v>71399</v>
      </c>
      <c r="C82" s="5">
        <f>(B82-B81)/B81</f>
        <v>0.26749036942358562</v>
      </c>
    </row>
    <row r="83" spans="1:3">
      <c r="A83" s="2">
        <v>2000</v>
      </c>
      <c r="B83" s="3">
        <v>81601</v>
      </c>
      <c r="C83" s="5">
        <f t="shared" ref="C83:C89" si="8">(B83-B82)/B82</f>
        <v>0.14288715528228688</v>
      </c>
    </row>
    <row r="84" spans="1:3">
      <c r="A84" s="2">
        <v>2005</v>
      </c>
      <c r="B84" s="3">
        <v>94141</v>
      </c>
      <c r="C84" s="5">
        <f t="shared" si="8"/>
        <v>0.15367458732123382</v>
      </c>
    </row>
    <row r="85" spans="1:3">
      <c r="A85" s="2">
        <v>2010</v>
      </c>
      <c r="B85" s="3">
        <v>136493</v>
      </c>
      <c r="C85" s="5">
        <f t="shared" si="8"/>
        <v>0.44987837392846902</v>
      </c>
    </row>
    <row r="86" spans="1:3">
      <c r="A86" s="2">
        <v>2020</v>
      </c>
      <c r="B86" s="3">
        <v>172753</v>
      </c>
      <c r="C86" s="5">
        <f t="shared" si="8"/>
        <v>0.26565464895635671</v>
      </c>
    </row>
    <row r="87" spans="1:3">
      <c r="A87" s="2">
        <v>2025</v>
      </c>
      <c r="B87" s="3">
        <v>216542.66</v>
      </c>
      <c r="C87" s="5">
        <f t="shared" si="8"/>
        <v>0.25348132883365271</v>
      </c>
    </row>
    <row r="88" spans="1:3">
      <c r="A88" s="2">
        <v>2030</v>
      </c>
      <c r="B88" s="3">
        <v>261979.3</v>
      </c>
      <c r="C88" s="5">
        <f t="shared" si="8"/>
        <v>0.20982766167183864</v>
      </c>
    </row>
    <row r="89" spans="1:3">
      <c r="A89" s="2">
        <v>2035</v>
      </c>
      <c r="B89" s="3">
        <v>316949.8</v>
      </c>
      <c r="C89" s="5">
        <f t="shared" si="8"/>
        <v>0.20982764668811621</v>
      </c>
    </row>
    <row r="110" spans="1:14" ht="31">
      <c r="A110" s="38"/>
      <c r="B110" s="38"/>
      <c r="C110" s="38"/>
      <c r="D110" s="38"/>
      <c r="E110" s="39" t="s">
        <v>0</v>
      </c>
      <c r="F110" s="40" t="s">
        <v>64</v>
      </c>
      <c r="G110" s="40" t="s">
        <v>65</v>
      </c>
      <c r="H110" s="40" t="s">
        <v>66</v>
      </c>
      <c r="I110" s="40" t="s">
        <v>67</v>
      </c>
      <c r="J110" s="40" t="s">
        <v>68</v>
      </c>
      <c r="K110" s="40" t="s">
        <v>69</v>
      </c>
      <c r="L110" s="40" t="s">
        <v>70</v>
      </c>
      <c r="M110" s="40" t="s">
        <v>71</v>
      </c>
      <c r="N110" s="38"/>
    </row>
    <row r="111" spans="1:14" ht="46.5">
      <c r="A111" s="41" t="s">
        <v>0</v>
      </c>
      <c r="B111" s="42" t="s">
        <v>61</v>
      </c>
      <c r="C111" s="43" t="s">
        <v>62</v>
      </c>
      <c r="D111" s="38"/>
      <c r="E111" s="39">
        <v>2016</v>
      </c>
      <c r="F111" s="40" t="s">
        <v>73</v>
      </c>
      <c r="G111" s="44">
        <v>0.05</v>
      </c>
      <c r="H111" s="44">
        <v>0.11</v>
      </c>
      <c r="I111" s="44">
        <v>0.14000000000000001</v>
      </c>
      <c r="J111" s="44">
        <v>0.16</v>
      </c>
      <c r="K111" s="44">
        <v>0.16</v>
      </c>
      <c r="L111" s="44">
        <v>0.3</v>
      </c>
      <c r="M111" s="44">
        <v>0.09</v>
      </c>
      <c r="N111" s="38"/>
    </row>
    <row r="112" spans="1:14" ht="31">
      <c r="A112" s="41">
        <v>1990</v>
      </c>
      <c r="B112" s="45">
        <v>56331</v>
      </c>
      <c r="C112" s="46">
        <v>2354</v>
      </c>
      <c r="D112" s="38"/>
      <c r="E112" s="39">
        <v>2018</v>
      </c>
      <c r="F112" s="40" t="s">
        <v>72</v>
      </c>
      <c r="G112" s="44">
        <v>0.06</v>
      </c>
      <c r="H112" s="44">
        <v>0.12</v>
      </c>
      <c r="I112" s="44">
        <v>0.16</v>
      </c>
      <c r="J112" s="44">
        <v>0.17</v>
      </c>
      <c r="K112" s="44">
        <v>0.16</v>
      </c>
      <c r="L112" s="44">
        <v>0.26</v>
      </c>
      <c r="M112" s="44">
        <v>0.08</v>
      </c>
      <c r="N112" s="38"/>
    </row>
    <row r="113" spans="1:14" ht="31">
      <c r="A113" s="41">
        <v>1995</v>
      </c>
      <c r="B113" s="45">
        <v>71399</v>
      </c>
      <c r="C113" s="45">
        <v>2739</v>
      </c>
      <c r="D113" s="38"/>
      <c r="E113" s="39">
        <v>2020</v>
      </c>
      <c r="F113" s="40" t="s">
        <v>72</v>
      </c>
      <c r="G113" s="44">
        <v>6.5000000000000002E-2</v>
      </c>
      <c r="H113" s="44">
        <v>0.107</v>
      </c>
      <c r="I113" s="44">
        <v>0.155</v>
      </c>
      <c r="J113" s="44">
        <v>0.16900000000000001</v>
      </c>
      <c r="K113" s="44">
        <v>0.159</v>
      </c>
      <c r="L113" s="44">
        <v>0.25600000000000001</v>
      </c>
      <c r="M113" s="44">
        <v>8.8999999999999996E-2</v>
      </c>
      <c r="N113" s="38"/>
    </row>
    <row r="114" spans="1:14" ht="31.5" thickBot="1">
      <c r="A114" s="41">
        <v>2000</v>
      </c>
      <c r="B114" s="45">
        <v>81601</v>
      </c>
      <c r="C114" s="45">
        <v>3086</v>
      </c>
      <c r="D114" s="38"/>
      <c r="E114" s="39">
        <v>2022</v>
      </c>
      <c r="F114" s="40" t="s">
        <v>72</v>
      </c>
      <c r="G114" s="44">
        <v>7.0000000000000007E-2</v>
      </c>
      <c r="H114" s="44">
        <v>0.12</v>
      </c>
      <c r="I114" s="44">
        <v>0.16600000000000001</v>
      </c>
      <c r="J114" s="44">
        <v>0.17599999999999999</v>
      </c>
      <c r="K114" s="44">
        <v>0.153</v>
      </c>
      <c r="L114" s="44">
        <v>0.246</v>
      </c>
      <c r="M114" s="44">
        <v>6.8000000000000005E-2</v>
      </c>
      <c r="N114" s="38"/>
    </row>
    <row r="115" spans="1:14" ht="31.5" thickBot="1">
      <c r="A115" s="41">
        <v>2005</v>
      </c>
      <c r="B115" s="45">
        <v>94141</v>
      </c>
      <c r="C115" s="45">
        <v>3107</v>
      </c>
      <c r="D115" s="38"/>
      <c r="E115" s="39">
        <v>2024</v>
      </c>
      <c r="F115" s="40" t="s">
        <v>72</v>
      </c>
      <c r="G115" s="47">
        <v>7.0000000000000007E-2</v>
      </c>
      <c r="H115" s="47">
        <v>0.12</v>
      </c>
      <c r="I115" s="47">
        <v>0.16600000000000001</v>
      </c>
      <c r="J115" s="47">
        <v>0.17599999999999999</v>
      </c>
      <c r="K115" s="47">
        <v>0.153</v>
      </c>
      <c r="L115" s="47">
        <v>0.246</v>
      </c>
      <c r="M115" s="47">
        <v>6.8000000000000005E-2</v>
      </c>
      <c r="N115" s="48"/>
    </row>
    <row r="116" spans="1:14" ht="31.5" thickBot="1">
      <c r="A116" s="41">
        <v>2010</v>
      </c>
      <c r="B116" s="45">
        <v>136493</v>
      </c>
      <c r="C116" s="45">
        <v>4126</v>
      </c>
      <c r="D116" s="38"/>
      <c r="E116" s="40">
        <v>2026</v>
      </c>
      <c r="F116" s="40" t="s">
        <v>72</v>
      </c>
      <c r="G116" s="49">
        <v>7.0000000000000007E-2</v>
      </c>
      <c r="H116" s="49">
        <v>0.122</v>
      </c>
      <c r="I116" s="49">
        <v>0.17199999999999999</v>
      </c>
      <c r="J116" s="49">
        <v>0.184</v>
      </c>
      <c r="K116" s="49">
        <v>0.14799999999999999</v>
      </c>
      <c r="L116" s="49">
        <v>0.246</v>
      </c>
      <c r="M116" s="49">
        <v>6.8000000000000005E-2</v>
      </c>
      <c r="N116" s="50"/>
    </row>
    <row r="117" spans="1:14" ht="31">
      <c r="A117" s="41">
        <v>2020</v>
      </c>
      <c r="B117" s="45">
        <v>172753</v>
      </c>
      <c r="C117" s="45">
        <v>5393</v>
      </c>
      <c r="D117" s="38"/>
      <c r="E117" s="40">
        <v>2027</v>
      </c>
      <c r="F117" s="40" t="s">
        <v>72</v>
      </c>
      <c r="G117" s="49">
        <v>7.0000000000000007E-2</v>
      </c>
      <c r="H117" s="49">
        <v>0.123</v>
      </c>
      <c r="I117" s="49">
        <v>0.17299999999999999</v>
      </c>
      <c r="J117" s="49">
        <v>0.186</v>
      </c>
      <c r="K117" s="49">
        <v>0.14599999999999999</v>
      </c>
      <c r="L117" s="49">
        <v>0.24299999999999999</v>
      </c>
      <c r="M117" s="49">
        <v>6.6000000000000003E-2</v>
      </c>
      <c r="N117" s="38"/>
    </row>
    <row r="118" spans="1:14" ht="31">
      <c r="A118" s="41">
        <v>2025</v>
      </c>
      <c r="B118" s="45">
        <v>216542.66</v>
      </c>
      <c r="C118" s="45">
        <v>6009.6</v>
      </c>
      <c r="D118" s="38"/>
      <c r="E118" s="40">
        <v>2028</v>
      </c>
      <c r="F118" s="40" t="s">
        <v>72</v>
      </c>
      <c r="G118" s="49">
        <v>7.0000000000000007E-2</v>
      </c>
      <c r="H118" s="49">
        <v>0.124</v>
      </c>
      <c r="I118" s="49">
        <v>0.17399999999999999</v>
      </c>
      <c r="J118" s="49">
        <v>0.188</v>
      </c>
      <c r="K118" s="49">
        <v>0.14399999999999999</v>
      </c>
      <c r="L118" s="49">
        <v>0.24</v>
      </c>
      <c r="M118" s="49">
        <v>6.4000000000000001E-2</v>
      </c>
      <c r="N118" s="38"/>
    </row>
    <row r="119" spans="1:14" ht="31">
      <c r="A119" s="41">
        <v>2030</v>
      </c>
      <c r="B119" s="45">
        <v>261979.3</v>
      </c>
      <c r="C119" s="45">
        <v>6884.43</v>
      </c>
      <c r="D119" s="38"/>
      <c r="E119" s="40">
        <v>2029</v>
      </c>
      <c r="F119" s="40" t="s">
        <v>72</v>
      </c>
      <c r="G119" s="49">
        <v>7.0000000000000007E-2</v>
      </c>
      <c r="H119" s="49">
        <v>0.125</v>
      </c>
      <c r="I119" s="49">
        <v>0.17499999999999999</v>
      </c>
      <c r="J119" s="49">
        <v>0.19</v>
      </c>
      <c r="K119" s="49">
        <v>0.14199999999999999</v>
      </c>
      <c r="L119" s="49">
        <v>0.23699999999999999</v>
      </c>
      <c r="M119" s="49">
        <v>6.2E-2</v>
      </c>
      <c r="N119" s="38"/>
    </row>
    <row r="120" spans="1:14" ht="31">
      <c r="A120" s="41">
        <v>2035</v>
      </c>
      <c r="B120" s="45">
        <v>316949.8</v>
      </c>
      <c r="C120" s="45">
        <v>7886.61</v>
      </c>
      <c r="D120" s="38"/>
      <c r="E120" s="40">
        <v>2030</v>
      </c>
      <c r="F120" s="40" t="s">
        <v>72</v>
      </c>
      <c r="G120" s="49">
        <v>7.0000000000000007E-2</v>
      </c>
      <c r="H120" s="49">
        <v>0.126</v>
      </c>
      <c r="I120" s="49">
        <v>0.17599999999999999</v>
      </c>
      <c r="J120" s="49">
        <v>0.192</v>
      </c>
      <c r="K120" s="49">
        <v>0.14000000000000001</v>
      </c>
      <c r="L120" s="49">
        <v>0.23400000000000001</v>
      </c>
      <c r="M120" s="49">
        <v>0.06</v>
      </c>
      <c r="N120" s="38"/>
    </row>
    <row r="121" spans="1:14">
      <c r="G121" s="37"/>
      <c r="H121" s="37"/>
      <c r="I121" s="37"/>
      <c r="J121" s="37"/>
      <c r="K121" s="37"/>
      <c r="L121" s="37"/>
      <c r="M121" s="37"/>
      <c r="N121" s="37"/>
    </row>
    <row r="123" spans="1:14">
      <c r="E123" s="55" t="s">
        <v>74</v>
      </c>
      <c r="F123" s="55"/>
      <c r="G123" s="55"/>
      <c r="H123" s="55"/>
      <c r="I123" s="55"/>
      <c r="J123" s="55"/>
      <c r="K123" s="55"/>
      <c r="L123" s="55"/>
    </row>
    <row r="124" spans="1:14" ht="15.5">
      <c r="E124" t="s">
        <v>0</v>
      </c>
      <c r="F124" s="40" t="s">
        <v>65</v>
      </c>
      <c r="G124" s="40" t="s">
        <v>66</v>
      </c>
      <c r="H124" s="40" t="s">
        <v>67</v>
      </c>
      <c r="I124" s="40" t="s">
        <v>68</v>
      </c>
      <c r="J124" s="40" t="s">
        <v>69</v>
      </c>
      <c r="K124" s="40" t="s">
        <v>70</v>
      </c>
      <c r="L124" s="40" t="s">
        <v>71</v>
      </c>
    </row>
    <row r="125" spans="1:14" ht="15.5">
      <c r="E125" s="41">
        <v>2025</v>
      </c>
      <c r="F125" s="31">
        <f>G116*$C$118</f>
        <v>420.67200000000008</v>
      </c>
      <c r="G125" s="31">
        <f t="shared" ref="G125:L125" si="9">H116*$C$118</f>
        <v>733.1712</v>
      </c>
      <c r="H125" s="31">
        <f t="shared" si="9"/>
        <v>1033.6512</v>
      </c>
      <c r="I125" s="31">
        <f t="shared" si="9"/>
        <v>1105.7664</v>
      </c>
      <c r="J125" s="31">
        <f t="shared" si="9"/>
        <v>889.42079999999999</v>
      </c>
      <c r="K125" s="31">
        <f t="shared" si="9"/>
        <v>1478.3616000000002</v>
      </c>
      <c r="L125" s="31">
        <f t="shared" si="9"/>
        <v>408.65280000000007</v>
      </c>
    </row>
    <row r="126" spans="1:14" ht="15.5">
      <c r="E126" s="41">
        <v>2030</v>
      </c>
      <c r="F126" s="31">
        <f>G120*$C$119</f>
        <v>481.91010000000006</v>
      </c>
      <c r="G126" s="31">
        <f t="shared" ref="G126:L126" si="10">H120*$C$119</f>
        <v>867.43817999999999</v>
      </c>
      <c r="H126" s="31">
        <f t="shared" si="10"/>
        <v>1211.65968</v>
      </c>
      <c r="I126" s="31">
        <f t="shared" si="10"/>
        <v>1321.8105600000001</v>
      </c>
      <c r="J126" s="31">
        <f t="shared" si="10"/>
        <v>963.82020000000011</v>
      </c>
      <c r="K126" s="31">
        <f t="shared" si="10"/>
        <v>1610.9566200000002</v>
      </c>
      <c r="L126" s="31">
        <f t="shared" si="10"/>
        <v>413.06580000000002</v>
      </c>
    </row>
    <row r="127" spans="1:14" ht="15.5">
      <c r="E127" s="41">
        <v>2035</v>
      </c>
      <c r="F127" s="31">
        <f>G120*$C$120</f>
        <v>552.06270000000006</v>
      </c>
      <c r="G127" s="31">
        <f t="shared" ref="G127:L127" si="11">H120*$C$120</f>
        <v>993.71285999999998</v>
      </c>
      <c r="H127" s="31">
        <f t="shared" si="11"/>
        <v>1388.0433599999999</v>
      </c>
      <c r="I127" s="31">
        <f t="shared" si="11"/>
        <v>1514.22912</v>
      </c>
      <c r="J127" s="31">
        <f t="shared" si="11"/>
        <v>1104.1254000000001</v>
      </c>
      <c r="K127" s="31">
        <f t="shared" si="11"/>
        <v>1845.4667400000001</v>
      </c>
      <c r="L127" s="31">
        <f t="shared" si="11"/>
        <v>473.19659999999999</v>
      </c>
    </row>
  </sheetData>
  <mergeCells count="2">
    <mergeCell ref="E123:L123"/>
    <mergeCell ref="A61:D6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E8FE-443E-4F02-BB2C-BA26B41FA417}">
  <dimension ref="A1:C10"/>
  <sheetViews>
    <sheetView workbookViewId="0">
      <selection activeCell="C19" sqref="C19"/>
    </sheetView>
  </sheetViews>
  <sheetFormatPr baseColWidth="10" defaultRowHeight="14.5"/>
  <sheetData>
    <row r="1" spans="1:3" ht="42">
      <c r="A1" s="1" t="s">
        <v>0</v>
      </c>
      <c r="B1" s="1" t="s">
        <v>165</v>
      </c>
      <c r="C1" s="8"/>
    </row>
    <row r="2" spans="1:3">
      <c r="A2" s="2">
        <v>1990</v>
      </c>
      <c r="B2" s="2">
        <v>3670</v>
      </c>
    </row>
    <row r="3" spans="1:3">
      <c r="A3" s="2">
        <v>2000</v>
      </c>
      <c r="B3" s="2">
        <v>4921</v>
      </c>
      <c r="C3" s="5">
        <f>(B3-B2)/B2</f>
        <v>0.34087193460490461</v>
      </c>
    </row>
    <row r="4" spans="1:3">
      <c r="A4" s="2">
        <v>2010</v>
      </c>
      <c r="B4" s="2">
        <v>5437</v>
      </c>
      <c r="C4" s="5">
        <f t="shared" ref="C4:C10" si="0">(B4-B3)/B3</f>
        <v>0.1048567364356838</v>
      </c>
    </row>
    <row r="5" spans="1:3">
      <c r="A5" s="2">
        <v>2020</v>
      </c>
      <c r="B5" s="2">
        <v>9189</v>
      </c>
      <c r="C5" s="5">
        <f t="shared" si="0"/>
        <v>0.69008644473054992</v>
      </c>
    </row>
    <row r="6" spans="1:3">
      <c r="A6" s="57">
        <v>2025</v>
      </c>
      <c r="B6">
        <f>(B5+B7)/2</f>
        <v>10186.73</v>
      </c>
      <c r="C6" s="5">
        <f t="shared" si="0"/>
        <v>0.10857873544455322</v>
      </c>
    </row>
    <row r="7" spans="1:3">
      <c r="A7" s="2">
        <v>2030</v>
      </c>
      <c r="B7" s="2">
        <v>11184.46</v>
      </c>
      <c r="C7" s="5">
        <f t="shared" si="0"/>
        <v>9.794409000729376E-2</v>
      </c>
    </row>
    <row r="8" spans="1:3">
      <c r="A8" s="57">
        <v>2035</v>
      </c>
      <c r="B8">
        <f>(B7+B9)/2</f>
        <v>13030.915000000001</v>
      </c>
      <c r="C8" s="5">
        <f t="shared" si="0"/>
        <v>0.16509111749695576</v>
      </c>
    </row>
    <row r="9" spans="1:3">
      <c r="A9" s="2">
        <v>2040</v>
      </c>
      <c r="B9" s="2">
        <v>14877.37</v>
      </c>
      <c r="C9" s="5">
        <f t="shared" si="0"/>
        <v>0.14169803118200064</v>
      </c>
    </row>
    <row r="10" spans="1:3">
      <c r="A10" s="2">
        <v>2050</v>
      </c>
      <c r="B10" s="2">
        <v>19789.62</v>
      </c>
      <c r="C10" s="5">
        <f t="shared" si="0"/>
        <v>0.33018268685930363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A22F-AAE0-4486-B1D6-6929FE2267DE}">
  <dimension ref="A1:K55"/>
  <sheetViews>
    <sheetView topLeftCell="A37" zoomScale="55" zoomScaleNormal="55" workbookViewId="0">
      <selection sqref="A1:C10"/>
    </sheetView>
  </sheetViews>
  <sheetFormatPr baseColWidth="10" defaultRowHeight="14.5"/>
  <cols>
    <col min="6" max="6" width="19.6328125" bestFit="1" customWidth="1"/>
  </cols>
  <sheetData>
    <row r="1" spans="1:6">
      <c r="A1" s="1" t="s">
        <v>0</v>
      </c>
      <c r="B1" s="1" t="s">
        <v>2</v>
      </c>
      <c r="C1" t="s">
        <v>1</v>
      </c>
    </row>
    <row r="2" spans="1:6">
      <c r="A2" s="2">
        <v>1990</v>
      </c>
      <c r="B2" s="3">
        <v>11363</v>
      </c>
      <c r="C2" s="3">
        <v>262705</v>
      </c>
    </row>
    <row r="3" spans="1:6">
      <c r="A3" s="2">
        <v>1995</v>
      </c>
      <c r="B3" s="3">
        <v>12574</v>
      </c>
      <c r="C3" s="3">
        <v>302808</v>
      </c>
      <c r="E3" s="4">
        <f>((B3-B2)/B2)</f>
        <v>0.10657396814221597</v>
      </c>
      <c r="F3" s="4">
        <f>((C3-C2)/C2)</f>
        <v>0.15265411773662474</v>
      </c>
    </row>
    <row r="4" spans="1:6">
      <c r="A4" s="2">
        <v>2000</v>
      </c>
      <c r="B4" s="3">
        <v>13140</v>
      </c>
      <c r="C4" s="3">
        <v>327989</v>
      </c>
      <c r="E4" s="4">
        <f t="shared" ref="E4:E10" si="0">((B4-B3)/B3)</f>
        <v>4.5013519961825989E-2</v>
      </c>
      <c r="F4" s="4">
        <f t="shared" ref="F4:F10" si="1">((C4-C3)/C3)</f>
        <v>8.3158304932498484E-2</v>
      </c>
    </row>
    <row r="5" spans="1:6">
      <c r="A5" s="2">
        <v>2005</v>
      </c>
      <c r="B5" s="3">
        <v>12440</v>
      </c>
      <c r="C5" s="3">
        <v>352471</v>
      </c>
      <c r="E5" s="4">
        <f t="shared" si="0"/>
        <v>-5.3272450532724502E-2</v>
      </c>
      <c r="F5" s="4">
        <f t="shared" si="1"/>
        <v>7.4642747165301282E-2</v>
      </c>
    </row>
    <row r="6" spans="1:6">
      <c r="A6" s="2">
        <v>2010</v>
      </c>
      <c r="B6" s="3">
        <v>13404</v>
      </c>
      <c r="C6" s="3">
        <v>381583</v>
      </c>
      <c r="E6" s="4">
        <f t="shared" si="0"/>
        <v>7.7491961414790991E-2</v>
      </c>
      <c r="F6" s="4">
        <f t="shared" si="1"/>
        <v>8.2594029012315912E-2</v>
      </c>
    </row>
    <row r="7" spans="1:6">
      <c r="A7" s="2">
        <v>2020</v>
      </c>
      <c r="B7" s="3">
        <v>16934</v>
      </c>
      <c r="C7" s="3">
        <v>441975</v>
      </c>
      <c r="E7" s="4">
        <f t="shared" si="0"/>
        <v>0.26335422262011338</v>
      </c>
      <c r="F7" s="4">
        <f t="shared" si="1"/>
        <v>0.15826700875038982</v>
      </c>
    </row>
    <row r="8" spans="1:6">
      <c r="A8" s="2">
        <v>2025</v>
      </c>
      <c r="B8" s="3">
        <v>16856.319104999999</v>
      </c>
      <c r="C8" s="3">
        <v>504654.65755800001</v>
      </c>
      <c r="E8" s="4">
        <f t="shared" si="0"/>
        <v>-4.5872738278021335E-3</v>
      </c>
      <c r="F8" s="4">
        <f t="shared" si="1"/>
        <v>0.141817201330392</v>
      </c>
    </row>
    <row r="9" spans="1:6">
      <c r="A9" s="2">
        <v>2030</v>
      </c>
      <c r="B9" s="3">
        <v>17833.299286000001</v>
      </c>
      <c r="C9" s="3">
        <v>552543.28224199999</v>
      </c>
      <c r="E9" s="4">
        <f>((B9-B7)/B7)</f>
        <v>5.3106134758474151E-2</v>
      </c>
      <c r="F9" s="4">
        <f>((C9-C7)/C7)</f>
        <v>0.250168634520052</v>
      </c>
    </row>
    <row r="10" spans="1:6">
      <c r="A10" s="2">
        <v>2035</v>
      </c>
      <c r="B10" s="3">
        <v>18866.901179</v>
      </c>
      <c r="C10" s="3">
        <v>604976.23401300004</v>
      </c>
      <c r="E10" s="4">
        <f t="shared" si="0"/>
        <v>5.7959095309493648E-2</v>
      </c>
      <c r="F10" s="4">
        <f t="shared" si="1"/>
        <v>9.4893836295046552E-2</v>
      </c>
    </row>
    <row r="13" spans="1:6">
      <c r="B13" s="5">
        <f>(B3-B2)/B2</f>
        <v>0.10657396814221597</v>
      </c>
      <c r="C13" s="5">
        <f>(C3-C2)/C2</f>
        <v>0.15265411773662474</v>
      </c>
    </row>
    <row r="14" spans="1:6">
      <c r="B14" s="5">
        <f t="shared" ref="B14:C14" si="2">(B4-B3)/B3</f>
        <v>4.5013519961825989E-2</v>
      </c>
      <c r="C14" s="5">
        <f t="shared" si="2"/>
        <v>8.3158304932498484E-2</v>
      </c>
    </row>
    <row r="15" spans="1:6">
      <c r="B15" s="5">
        <f t="shared" ref="B15:C15" si="3">(B5-B4)/B4</f>
        <v>-5.3272450532724502E-2</v>
      </c>
      <c r="C15" s="5">
        <f t="shared" si="3"/>
        <v>7.4642747165301282E-2</v>
      </c>
    </row>
    <row r="16" spans="1:6">
      <c r="B16" s="5">
        <f t="shared" ref="B16:C16" si="4">(B6-B5)/B5</f>
        <v>7.7491961414790991E-2</v>
      </c>
      <c r="C16" s="5">
        <f t="shared" si="4"/>
        <v>8.2594029012315912E-2</v>
      </c>
    </row>
    <row r="17" spans="1:8">
      <c r="B17" s="5">
        <f t="shared" ref="B17:C17" si="5">(B7-B6)/B6</f>
        <v>0.26335422262011338</v>
      </c>
      <c r="C17" s="5">
        <f t="shared" si="5"/>
        <v>0.15826700875038982</v>
      </c>
    </row>
    <row r="18" spans="1:8">
      <c r="B18" s="5">
        <f t="shared" ref="B18:C18" si="6">(B8-B7)/B7</f>
        <v>-4.5872738278021335E-3</v>
      </c>
      <c r="C18" s="5">
        <f t="shared" si="6"/>
        <v>0.141817201330392</v>
      </c>
    </row>
    <row r="19" spans="1:8">
      <c r="B19" s="5">
        <f t="shared" ref="B19:C19" si="7">(B9-B8)/B8</f>
        <v>5.7959283691432155E-2</v>
      </c>
      <c r="C19" s="5">
        <f t="shared" si="7"/>
        <v>9.4893852591653005E-2</v>
      </c>
    </row>
    <row r="20" spans="1:8">
      <c r="B20" s="5">
        <f t="shared" ref="B20:C20" si="8">(B10-B9)/B9</f>
        <v>5.7959095309493648E-2</v>
      </c>
      <c r="C20" s="5">
        <f t="shared" si="8"/>
        <v>9.4893836295046552E-2</v>
      </c>
    </row>
    <row r="21" spans="1:8">
      <c r="B21" s="5"/>
    </row>
    <row r="22" spans="1:8" ht="21">
      <c r="B22" s="1" t="s">
        <v>0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8"/>
    </row>
    <row r="23" spans="1:8">
      <c r="A23" s="2">
        <v>3</v>
      </c>
      <c r="B23" s="2">
        <v>2000</v>
      </c>
      <c r="C23" s="2">
        <v>3086</v>
      </c>
      <c r="D23" s="2">
        <v>3086</v>
      </c>
      <c r="E23" s="2">
        <v>0</v>
      </c>
      <c r="F23" s="2">
        <v>0</v>
      </c>
      <c r="G23" s="2">
        <v>0</v>
      </c>
    </row>
    <row r="24" spans="1:8">
      <c r="A24" s="2">
        <v>2</v>
      </c>
      <c r="B24" s="2">
        <v>2005</v>
      </c>
      <c r="C24" s="2">
        <v>3107</v>
      </c>
      <c r="D24" s="2">
        <v>3105</v>
      </c>
      <c r="E24" s="2">
        <v>0</v>
      </c>
      <c r="F24" s="2">
        <v>0</v>
      </c>
      <c r="G24" s="2">
        <v>2</v>
      </c>
    </row>
    <row r="25" spans="1:8">
      <c r="A25" s="2">
        <v>1</v>
      </c>
      <c r="B25" s="2">
        <v>2010</v>
      </c>
      <c r="C25" s="2">
        <v>4126</v>
      </c>
      <c r="D25" s="2">
        <v>3449</v>
      </c>
      <c r="E25" s="2">
        <v>533</v>
      </c>
      <c r="F25" s="2">
        <v>144</v>
      </c>
      <c r="G25" s="2">
        <v>0</v>
      </c>
    </row>
    <row r="26" spans="1:8">
      <c r="A26" s="2">
        <v>0</v>
      </c>
      <c r="B26" s="2">
        <v>2020</v>
      </c>
      <c r="C26" s="2">
        <v>5393</v>
      </c>
      <c r="D26" s="2">
        <v>4517</v>
      </c>
      <c r="E26" s="2">
        <v>730</v>
      </c>
      <c r="F26" s="2">
        <v>146</v>
      </c>
      <c r="G26" s="2">
        <v>0</v>
      </c>
    </row>
    <row r="27" spans="1:8">
      <c r="B27" s="2">
        <v>2025</v>
      </c>
      <c r="C27" s="2">
        <v>6489</v>
      </c>
      <c r="D27" s="2">
        <v>5315</v>
      </c>
      <c r="E27" s="2">
        <v>968</v>
      </c>
      <c r="F27" s="2">
        <v>206</v>
      </c>
      <c r="G27" s="2">
        <v>0</v>
      </c>
    </row>
    <row r="28" spans="1:8">
      <c r="B28" s="17">
        <v>2030</v>
      </c>
      <c r="C28" s="17">
        <v>7682</v>
      </c>
      <c r="D28" s="17">
        <v>6290</v>
      </c>
      <c r="E28" s="2">
        <v>1150</v>
      </c>
      <c r="F28" s="2">
        <v>242</v>
      </c>
      <c r="G28" s="2">
        <v>0</v>
      </c>
    </row>
    <row r="29" spans="1:8">
      <c r="B29" s="20">
        <v>2035</v>
      </c>
      <c r="C29" s="20">
        <v>9052</v>
      </c>
      <c r="D29" s="20">
        <v>7440</v>
      </c>
      <c r="E29" s="19">
        <v>1333</v>
      </c>
      <c r="F29" s="2">
        <v>279</v>
      </c>
      <c r="G29" s="2">
        <v>0</v>
      </c>
    </row>
    <row r="30" spans="1:8">
      <c r="C30" s="9"/>
      <c r="D30" s="18"/>
      <c r="E30" s="4"/>
      <c r="F30" s="4"/>
    </row>
    <row r="31" spans="1:8">
      <c r="C31" s="21">
        <f>(C24-C23)/C23</f>
        <v>6.8049254698639011E-3</v>
      </c>
      <c r="D31" s="21">
        <f>(D24-D23)/D23</f>
        <v>6.1568373298768629E-3</v>
      </c>
      <c r="E31" s="21" t="e">
        <f t="shared" ref="E31:G31" si="9">(E24-E23)/E23</f>
        <v>#DIV/0!</v>
      </c>
      <c r="F31" s="21" t="e">
        <f t="shared" si="9"/>
        <v>#DIV/0!</v>
      </c>
      <c r="G31" s="21" t="e">
        <f t="shared" si="9"/>
        <v>#DIV/0!</v>
      </c>
    </row>
    <row r="32" spans="1:8">
      <c r="C32" s="21">
        <f t="shared" ref="C32:C36" si="10">(C25-C24)/C24</f>
        <v>0.32796910202767943</v>
      </c>
      <c r="D32" s="21">
        <f t="shared" ref="D32:G32" si="11">(D25-D24)/D24</f>
        <v>0.1107890499194847</v>
      </c>
      <c r="E32" s="21" t="e">
        <f t="shared" si="11"/>
        <v>#DIV/0!</v>
      </c>
      <c r="F32" s="21" t="e">
        <f t="shared" si="11"/>
        <v>#DIV/0!</v>
      </c>
      <c r="G32" s="21">
        <f t="shared" si="11"/>
        <v>-1</v>
      </c>
    </row>
    <row r="33" spans="3:7">
      <c r="C33" s="21">
        <f>(C26-C25)/C25</f>
        <v>0.30707707222491515</v>
      </c>
      <c r="D33" s="21">
        <f t="shared" ref="D33:G33" si="12">(D26-D25)/D25</f>
        <v>0.30965497245578427</v>
      </c>
      <c r="E33" s="21">
        <f t="shared" si="12"/>
        <v>0.3696060037523452</v>
      </c>
      <c r="F33" s="21">
        <f>(F26-F25)/F25</f>
        <v>1.3888888888888888E-2</v>
      </c>
      <c r="G33" s="21" t="e">
        <f t="shared" si="12"/>
        <v>#DIV/0!</v>
      </c>
    </row>
    <row r="34" spans="3:7">
      <c r="C34" s="21">
        <f t="shared" si="10"/>
        <v>0.20322640459855368</v>
      </c>
      <c r="D34" s="21">
        <f t="shared" ref="D34:G34" si="13">(D27-D26)/D26</f>
        <v>0.17666592871374806</v>
      </c>
      <c r="E34" s="21">
        <f t="shared" si="13"/>
        <v>0.32602739726027397</v>
      </c>
      <c r="F34" s="21">
        <f t="shared" si="13"/>
        <v>0.41095890410958902</v>
      </c>
      <c r="G34" s="21" t="e">
        <f t="shared" si="13"/>
        <v>#DIV/0!</v>
      </c>
    </row>
    <row r="35" spans="3:7">
      <c r="C35" s="21">
        <f t="shared" si="10"/>
        <v>0.1838495916165819</v>
      </c>
      <c r="D35" s="21">
        <f t="shared" ref="D35:G35" si="14">(D28-D27)/D27</f>
        <v>0.18344308560677328</v>
      </c>
      <c r="E35" s="21">
        <f t="shared" si="14"/>
        <v>0.18801652892561985</v>
      </c>
      <c r="F35" s="21">
        <f t="shared" si="14"/>
        <v>0.17475728155339806</v>
      </c>
      <c r="G35" s="21" t="e">
        <f t="shared" si="14"/>
        <v>#DIV/0!</v>
      </c>
    </row>
    <row r="36" spans="3:7">
      <c r="C36" s="21">
        <f t="shared" si="10"/>
        <v>0.17833897422546213</v>
      </c>
      <c r="D36" s="21">
        <f t="shared" ref="D36:G36" si="15">(D29-D28)/D28</f>
        <v>0.18282988871224165</v>
      </c>
      <c r="E36" s="21">
        <f t="shared" si="15"/>
        <v>0.15913043478260869</v>
      </c>
      <c r="F36" s="21">
        <f t="shared" si="15"/>
        <v>0.15289256198347106</v>
      </c>
      <c r="G36" s="21" t="e">
        <f t="shared" si="15"/>
        <v>#DIV/0!</v>
      </c>
    </row>
    <row r="37" spans="3:7">
      <c r="D37" s="18"/>
    </row>
    <row r="38" spans="3:7">
      <c r="D38" s="18"/>
    </row>
    <row r="51" spans="3:11">
      <c r="D51" s="56" t="s">
        <v>46</v>
      </c>
      <c r="E51" s="56"/>
      <c r="F51" s="56"/>
      <c r="G51" s="56"/>
      <c r="H51" s="56"/>
      <c r="I51" s="56"/>
      <c r="J51" s="56"/>
      <c r="K51" s="56"/>
    </row>
    <row r="52" spans="3:11" ht="31.5">
      <c r="C52" s="1"/>
      <c r="D52" s="1" t="s">
        <v>0</v>
      </c>
      <c r="E52" s="1" t="s">
        <v>39</v>
      </c>
      <c r="F52" s="1" t="s">
        <v>40</v>
      </c>
      <c r="G52" s="1" t="s">
        <v>41</v>
      </c>
      <c r="H52" s="1" t="s">
        <v>42</v>
      </c>
      <c r="I52" s="1" t="s">
        <v>43</v>
      </c>
      <c r="J52" s="1" t="s">
        <v>44</v>
      </c>
      <c r="K52" s="1" t="s">
        <v>45</v>
      </c>
    </row>
    <row r="53" spans="3:11">
      <c r="C53" s="2">
        <v>0</v>
      </c>
      <c r="D53" s="2">
        <v>2025</v>
      </c>
      <c r="E53" s="2">
        <v>16856</v>
      </c>
      <c r="F53" s="2">
        <v>3.77</v>
      </c>
      <c r="G53" s="2">
        <v>4471</v>
      </c>
      <c r="H53" s="2">
        <v>6489</v>
      </c>
      <c r="I53" s="2">
        <v>2018</v>
      </c>
      <c r="J53" s="2">
        <v>5315</v>
      </c>
      <c r="K53" s="2">
        <v>844</v>
      </c>
    </row>
    <row r="54" spans="3:11">
      <c r="C54" s="2">
        <v>1</v>
      </c>
      <c r="D54" s="2">
        <v>2030</v>
      </c>
      <c r="E54" s="2">
        <v>17833</v>
      </c>
      <c r="F54" s="2">
        <v>3.85</v>
      </c>
      <c r="G54" s="2">
        <v>4632</v>
      </c>
      <c r="H54" s="2">
        <v>7682</v>
      </c>
      <c r="I54" s="2">
        <v>3050</v>
      </c>
      <c r="J54" s="2">
        <v>6290</v>
      </c>
      <c r="K54" s="2">
        <v>1658</v>
      </c>
    </row>
    <row r="55" spans="3:11">
      <c r="C55" s="2">
        <v>2</v>
      </c>
      <c r="D55" s="2">
        <v>2035</v>
      </c>
      <c r="E55" s="2">
        <v>18867</v>
      </c>
      <c r="F55" s="2">
        <v>3.98</v>
      </c>
      <c r="G55" s="2">
        <v>4740</v>
      </c>
      <c r="H55" s="2">
        <v>9052</v>
      </c>
      <c r="I55" s="2">
        <v>4312</v>
      </c>
      <c r="J55" s="2">
        <v>7440</v>
      </c>
      <c r="K55" s="2">
        <v>2700</v>
      </c>
    </row>
  </sheetData>
  <mergeCells count="1">
    <mergeCell ref="D51:K5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5993-1D7D-4505-863F-34E720C4EC76}">
  <dimension ref="A1:S38"/>
  <sheetViews>
    <sheetView zoomScale="55" zoomScaleNormal="55" workbookViewId="0">
      <selection activeCell="B1" sqref="B1:D19"/>
    </sheetView>
  </sheetViews>
  <sheetFormatPr baseColWidth="10" defaultRowHeight="14.5"/>
  <cols>
    <col min="2" max="2" width="12.6328125" bestFit="1" customWidth="1"/>
  </cols>
  <sheetData>
    <row r="1" spans="1:4">
      <c r="B1" s="1" t="s">
        <v>8</v>
      </c>
      <c r="C1" s="1" t="s">
        <v>9</v>
      </c>
      <c r="D1" s="1" t="s">
        <v>10</v>
      </c>
    </row>
    <row r="2" spans="1:4">
      <c r="A2" s="2">
        <v>0</v>
      </c>
      <c r="B2" s="2" t="s">
        <v>12</v>
      </c>
      <c r="C2" s="2">
        <v>-733</v>
      </c>
      <c r="D2" s="2">
        <v>672</v>
      </c>
    </row>
    <row r="3" spans="1:4">
      <c r="A3" s="2">
        <v>1</v>
      </c>
      <c r="B3" s="6" t="s">
        <v>13</v>
      </c>
      <c r="C3" s="2">
        <v>-750</v>
      </c>
      <c r="D3" s="2">
        <v>753</v>
      </c>
    </row>
    <row r="4" spans="1:4">
      <c r="A4" s="2">
        <v>2</v>
      </c>
      <c r="B4" s="7" t="s">
        <v>14</v>
      </c>
      <c r="C4" s="2">
        <v>-802</v>
      </c>
      <c r="D4" s="2">
        <v>752</v>
      </c>
    </row>
    <row r="5" spans="1:4">
      <c r="A5" s="2">
        <v>3</v>
      </c>
      <c r="B5" s="2" t="s">
        <v>15</v>
      </c>
      <c r="C5" s="2">
        <v>-868</v>
      </c>
      <c r="D5" s="2">
        <v>801</v>
      </c>
    </row>
    <row r="6" spans="1:4">
      <c r="A6" s="2">
        <v>4</v>
      </c>
      <c r="B6" s="2" t="s">
        <v>16</v>
      </c>
      <c r="C6" s="2">
        <v>-679</v>
      </c>
      <c r="D6" s="2">
        <v>770</v>
      </c>
    </row>
    <row r="7" spans="1:4">
      <c r="A7" s="2">
        <v>5</v>
      </c>
      <c r="B7" s="2" t="s">
        <v>17</v>
      </c>
      <c r="C7" s="2">
        <v>-618</v>
      </c>
      <c r="D7" s="2">
        <v>636</v>
      </c>
    </row>
    <row r="8" spans="1:4">
      <c r="A8" s="2">
        <v>6</v>
      </c>
      <c r="B8" s="2" t="s">
        <v>18</v>
      </c>
      <c r="C8" s="2">
        <v>-569</v>
      </c>
      <c r="D8" s="2">
        <v>607</v>
      </c>
    </row>
    <row r="9" spans="1:4">
      <c r="A9" s="2">
        <v>7</v>
      </c>
      <c r="B9" s="2" t="s">
        <v>19</v>
      </c>
      <c r="C9" s="2">
        <v>-534</v>
      </c>
      <c r="D9" s="2">
        <v>512</v>
      </c>
    </row>
    <row r="10" spans="1:4">
      <c r="A10" s="2">
        <v>8</v>
      </c>
      <c r="B10" s="2" t="s">
        <v>20</v>
      </c>
      <c r="C10" s="2">
        <v>-516</v>
      </c>
      <c r="D10" s="2">
        <v>585</v>
      </c>
    </row>
    <row r="11" spans="1:4">
      <c r="A11" s="2">
        <v>9</v>
      </c>
      <c r="B11" s="2" t="s">
        <v>21</v>
      </c>
      <c r="C11" s="2">
        <v>-501</v>
      </c>
      <c r="D11" s="2">
        <v>499</v>
      </c>
    </row>
    <row r="12" spans="1:4">
      <c r="A12" s="2">
        <v>10</v>
      </c>
      <c r="B12" s="2" t="s">
        <v>22</v>
      </c>
      <c r="C12" s="2">
        <v>-471</v>
      </c>
      <c r="D12" s="2">
        <v>486</v>
      </c>
    </row>
    <row r="13" spans="1:4">
      <c r="A13" s="2">
        <v>11</v>
      </c>
      <c r="B13" s="2" t="s">
        <v>23</v>
      </c>
      <c r="C13" s="2">
        <v>-368</v>
      </c>
      <c r="D13" s="2">
        <v>415</v>
      </c>
    </row>
    <row r="14" spans="1:4">
      <c r="A14" s="2">
        <v>12</v>
      </c>
      <c r="B14" s="2" t="s">
        <v>24</v>
      </c>
      <c r="C14" s="2">
        <v>-335</v>
      </c>
      <c r="D14" s="2">
        <v>333</v>
      </c>
    </row>
    <row r="15" spans="1:4">
      <c r="A15" s="2">
        <v>13</v>
      </c>
      <c r="B15" s="2" t="s">
        <v>25</v>
      </c>
      <c r="C15" s="2">
        <v>-248</v>
      </c>
      <c r="D15" s="2">
        <v>232</v>
      </c>
    </row>
    <row r="16" spans="1:4">
      <c r="A16" s="2">
        <v>14</v>
      </c>
      <c r="B16" s="2" t="s">
        <v>26</v>
      </c>
      <c r="C16" s="2">
        <v>-170</v>
      </c>
      <c r="D16" s="2">
        <v>171</v>
      </c>
    </row>
    <row r="17" spans="1:4">
      <c r="A17" s="2">
        <v>15</v>
      </c>
      <c r="B17" s="2" t="s">
        <v>27</v>
      </c>
      <c r="C17" s="2">
        <v>-110</v>
      </c>
      <c r="D17" s="2">
        <v>115</v>
      </c>
    </row>
    <row r="18" spans="1:4">
      <c r="A18" s="2">
        <v>16</v>
      </c>
      <c r="B18" s="2" t="s">
        <v>28</v>
      </c>
      <c r="C18" s="2">
        <v>-89</v>
      </c>
      <c r="D18" s="2">
        <v>86</v>
      </c>
    </row>
    <row r="19" spans="1:4">
      <c r="A19" s="2">
        <v>17</v>
      </c>
      <c r="B19" s="2" t="s">
        <v>11</v>
      </c>
      <c r="C19" s="2">
        <v>-68</v>
      </c>
      <c r="D19" s="2">
        <v>72</v>
      </c>
    </row>
    <row r="28" spans="1:4">
      <c r="B28" s="1" t="s">
        <v>29</v>
      </c>
      <c r="C28" s="1" t="s">
        <v>30</v>
      </c>
    </row>
    <row r="29" spans="1:4">
      <c r="A29" s="2">
        <v>0</v>
      </c>
      <c r="B29" s="2" t="s">
        <v>9</v>
      </c>
      <c r="C29" s="2">
        <v>8432</v>
      </c>
    </row>
    <row r="30" spans="1:4">
      <c r="A30" s="2">
        <v>1</v>
      </c>
      <c r="B30" s="2" t="s">
        <v>10</v>
      </c>
      <c r="C30" s="2">
        <v>8502</v>
      </c>
    </row>
    <row r="38" spans="2:19">
      <c r="B38" s="2"/>
      <c r="C38" s="6"/>
      <c r="D38" s="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Analisis </vt:lpstr>
      <vt:lpstr>NSE</vt:lpstr>
      <vt:lpstr>Poblacion</vt:lpstr>
      <vt:lpstr>Vivienda</vt:lpstr>
      <vt:lpstr>DENUES</vt:lpstr>
      <vt:lpstr>FF</vt:lpstr>
      <vt:lpstr>PEA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2025-05-07T19:31:13Z</dcterms:created>
  <dcterms:modified xsi:type="dcterms:W3CDTF">2025-05-28T22:23:59Z</dcterms:modified>
</cp:coreProperties>
</file>