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Proyecto Villa Union/"/>
    </mc:Choice>
  </mc:AlternateContent>
  <xr:revisionPtr revIDLastSave="94" documentId="8_{F8F55C8D-DDF9-4D95-8AEB-057C2BAFAAEA}" xr6:coauthVersionLast="47" xr6:coauthVersionMax="47" xr10:uidLastSave="{CEF52BED-8737-4F07-9A5E-E15B51393072}"/>
  <bookViews>
    <workbookView xWindow="-110" yWindow="-110" windowWidth="19420" windowHeight="11020" firstSheet="3" activeTab="3" xr2:uid="{081C0490-D026-4661-99EA-153D8BC435FB}"/>
  </bookViews>
  <sheets>
    <sheet name="Población" sheetId="1" r:id="rId1"/>
    <sheet name="Vivienda" sheetId="2" r:id="rId2"/>
    <sheet name="Hoja3" sheetId="3" r:id="rId3"/>
    <sheet name="Hoja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4" i="5"/>
  <c r="C4" i="5" s="1"/>
  <c r="G4" i="1"/>
  <c r="G5" i="1"/>
  <c r="G6" i="1"/>
  <c r="G7" i="1"/>
  <c r="G8" i="1"/>
  <c r="G9" i="1"/>
  <c r="G10" i="1"/>
  <c r="G11" i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3" i="3"/>
  <c r="C3" i="3"/>
  <c r="C4" i="3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2" i="3"/>
  <c r="G73" i="2"/>
  <c r="G74" i="2"/>
  <c r="G75" i="2"/>
  <c r="G76" i="2"/>
  <c r="G77" i="2"/>
  <c r="G78" i="2"/>
  <c r="G72" i="2"/>
  <c r="C73" i="2"/>
  <c r="C74" i="2"/>
  <c r="C75" i="2"/>
  <c r="C76" i="2"/>
  <c r="C77" i="2"/>
  <c r="C78" i="2"/>
  <c r="C72" i="2"/>
  <c r="B61" i="2"/>
  <c r="E72" i="2"/>
  <c r="E73" i="2"/>
  <c r="E62" i="2"/>
  <c r="E63" i="2"/>
  <c r="E64" i="2"/>
  <c r="E65" i="2"/>
  <c r="E66" i="2"/>
  <c r="E67" i="2"/>
  <c r="E61" i="2"/>
  <c r="D62" i="2"/>
  <c r="D63" i="2"/>
  <c r="D64" i="2"/>
  <c r="D65" i="2"/>
  <c r="D66" i="2"/>
  <c r="D67" i="2"/>
  <c r="D61" i="2"/>
  <c r="C62" i="2"/>
  <c r="C63" i="2"/>
  <c r="C64" i="2"/>
  <c r="C65" i="2"/>
  <c r="C66" i="2"/>
  <c r="C67" i="2"/>
  <c r="C61" i="2"/>
  <c r="B62" i="2"/>
  <c r="B63" i="2"/>
  <c r="B64" i="2"/>
  <c r="B65" i="2"/>
  <c r="B66" i="2"/>
  <c r="B67" i="2"/>
  <c r="J51" i="2"/>
  <c r="J52" i="2"/>
  <c r="J53" i="2"/>
  <c r="J54" i="2"/>
  <c r="J55" i="2"/>
  <c r="J56" i="2"/>
  <c r="J50" i="2"/>
  <c r="G51" i="2"/>
  <c r="G52" i="2"/>
  <c r="G53" i="2"/>
  <c r="G54" i="2"/>
  <c r="G55" i="2"/>
  <c r="G56" i="2"/>
  <c r="G50" i="2"/>
  <c r="D51" i="2"/>
  <c r="D52" i="2"/>
  <c r="D53" i="2"/>
  <c r="D54" i="2"/>
  <c r="D55" i="2"/>
  <c r="D56" i="2"/>
  <c r="D50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B45" i="2"/>
  <c r="B46" i="2"/>
  <c r="B44" i="2"/>
  <c r="M40" i="2"/>
  <c r="N40" i="2"/>
  <c r="O40" i="2"/>
  <c r="P40" i="2"/>
  <c r="Q40" i="2"/>
  <c r="R40" i="2"/>
  <c r="L40" i="2"/>
  <c r="M39" i="2"/>
  <c r="N39" i="2"/>
  <c r="O39" i="2"/>
  <c r="P39" i="2"/>
  <c r="Q39" i="2"/>
  <c r="R39" i="2"/>
  <c r="L39" i="2"/>
  <c r="M38" i="2"/>
  <c r="N38" i="2"/>
  <c r="O38" i="2"/>
  <c r="P38" i="2"/>
  <c r="Q38" i="2"/>
  <c r="R38" i="2"/>
  <c r="L38" i="2"/>
  <c r="L22" i="2"/>
  <c r="M22" i="2"/>
  <c r="N22" i="2"/>
  <c r="O22" i="2"/>
  <c r="P22" i="2"/>
  <c r="Q22" i="2"/>
  <c r="K22" i="2"/>
  <c r="C40" i="2"/>
  <c r="D40" i="2"/>
  <c r="E40" i="2"/>
  <c r="F40" i="2"/>
  <c r="G40" i="2"/>
  <c r="H40" i="2"/>
  <c r="B40" i="2"/>
  <c r="C39" i="2"/>
  <c r="D39" i="2"/>
  <c r="E39" i="2"/>
  <c r="F39" i="2"/>
  <c r="G39" i="2"/>
  <c r="H39" i="2"/>
  <c r="B39" i="2"/>
  <c r="H22" i="2"/>
  <c r="G22" i="2"/>
  <c r="G38" i="2" s="1"/>
  <c r="F22" i="2"/>
  <c r="F38" i="2" s="1"/>
  <c r="E22" i="2"/>
  <c r="E38" i="2" s="1"/>
  <c r="D22" i="2"/>
  <c r="C22" i="2"/>
  <c r="C38" i="2" s="1"/>
  <c r="B22" i="2"/>
  <c r="B38" i="2" s="1"/>
  <c r="D96" i="1"/>
  <c r="D97" i="1"/>
  <c r="D98" i="1"/>
  <c r="D99" i="1"/>
  <c r="D100" i="1"/>
  <c r="D101" i="1"/>
  <c r="D95" i="1"/>
  <c r="C96" i="1"/>
  <c r="C97" i="1"/>
  <c r="C98" i="1"/>
  <c r="C99" i="1"/>
  <c r="C100" i="1"/>
  <c r="C101" i="1"/>
  <c r="C95" i="1"/>
  <c r="B96" i="1"/>
  <c r="B97" i="1"/>
  <c r="B98" i="1"/>
  <c r="B99" i="1"/>
  <c r="B100" i="1"/>
  <c r="B101" i="1"/>
  <c r="B95" i="1"/>
  <c r="I49" i="1"/>
  <c r="I50" i="1"/>
  <c r="I51" i="1"/>
  <c r="I52" i="1"/>
  <c r="I53" i="1"/>
  <c r="I48" i="1"/>
  <c r="H49" i="1"/>
  <c r="H50" i="1"/>
  <c r="H51" i="1"/>
  <c r="H52" i="1"/>
  <c r="H53" i="1"/>
  <c r="H48" i="1"/>
  <c r="C3" i="5" l="1"/>
  <c r="H38" i="2"/>
  <c r="D38" i="2"/>
</calcChain>
</file>

<file path=xl/sharedStrings.xml><?xml version="1.0" encoding="utf-8"?>
<sst xmlns="http://schemas.openxmlformats.org/spreadsheetml/2006/main" count="391" uniqueCount="108">
  <si>
    <t>ESTIMACIÓN POBLACIÓN</t>
  </si>
  <si>
    <t>Año</t>
  </si>
  <si>
    <t>Población Sinaloa</t>
  </si>
  <si>
    <t>% Crecimiento Sinaloa</t>
  </si>
  <si>
    <t>Población Mazatlán</t>
  </si>
  <si>
    <t>% Crecimiento Mazatlán</t>
  </si>
  <si>
    <t>Población Villa Unión</t>
  </si>
  <si>
    <t>% Crecimiento Villa Unión</t>
  </si>
  <si>
    <t xml:space="preserve">VIVIENDAS NECESARIAS DETERMINADO POR LA POBLACIÓN </t>
  </si>
  <si>
    <t>Personas x vivienda en Mazatlán</t>
  </si>
  <si>
    <t>Viviendas necesarias x total población</t>
  </si>
  <si>
    <t>Personas x vivienda en Villa Unión</t>
  </si>
  <si>
    <t>PROPUESTA DE CLASIFICACIÓN POR INGRESO MENSUAL INDIVIDUAL (EN PESOS MEXICANOS)</t>
  </si>
  <si>
    <t>Nivel</t>
  </si>
  <si>
    <t>Ingreso mensual estimado</t>
  </si>
  <si>
    <t>Clasificación general</t>
  </si>
  <si>
    <t>E</t>
  </si>
  <si>
    <t>$0 – $4,000</t>
  </si>
  <si>
    <t>Clase baja (marginal extrema)</t>
  </si>
  <si>
    <t>D</t>
  </si>
  <si>
    <t>$4,001 – $7,500</t>
  </si>
  <si>
    <t>Clase baja</t>
  </si>
  <si>
    <t>D+</t>
  </si>
  <si>
    <t>$7,501 – $11,343</t>
  </si>
  <si>
    <t>Clase baja (alta)</t>
  </si>
  <si>
    <t>C-</t>
  </si>
  <si>
    <t>$11,344 – $15,000</t>
  </si>
  <si>
    <t>Clase media baja</t>
  </si>
  <si>
    <t>C</t>
  </si>
  <si>
    <t>$15,001 – $20,000</t>
  </si>
  <si>
    <t xml:space="preserve">Clase media </t>
  </si>
  <si>
    <t>C+</t>
  </si>
  <si>
    <t>$20,001 – $77,974</t>
  </si>
  <si>
    <t>Clase media alta</t>
  </si>
  <si>
    <t>A/B</t>
  </si>
  <si>
    <t>$77,975 o más</t>
  </si>
  <si>
    <t>Clase alta</t>
  </si>
  <si>
    <t>POBLACIÓN ECONOMICAMENTE ACTIVA</t>
  </si>
  <si>
    <t>Personas económicamente activas Mazatlán</t>
  </si>
  <si>
    <t>Personas economicamente activas Villa Unión</t>
  </si>
  <si>
    <t>ESTIMACIÓN NSE TRABAJADORES VILLA UNION</t>
  </si>
  <si>
    <t>NSE</t>
  </si>
  <si>
    <t xml:space="preserve">Rango de salarios </t>
  </si>
  <si>
    <t>ESTIMACIÓN NSE TRABAJADORES MAZATLÁN</t>
  </si>
  <si>
    <t>VILLA UNIÓN</t>
  </si>
  <si>
    <t>Personas por vivienda estimadas</t>
  </si>
  <si>
    <t>No. Personas económicamente activas 2025</t>
  </si>
  <si>
    <t>Viviendas Necesarias 2025</t>
  </si>
  <si>
    <t>No. Personas económicamente activas 2030</t>
  </si>
  <si>
    <t>Viviendas Necesarias 2030</t>
  </si>
  <si>
    <t>No. Personas económicamente activas 2035</t>
  </si>
  <si>
    <t>MAZATLÁN</t>
  </si>
  <si>
    <t>NIVEL SOCIOECONÓMICO SINALOA 2024 3ER TRIMESTRE</t>
  </si>
  <si>
    <t>Número de trabajadores</t>
  </si>
  <si>
    <t>%</t>
  </si>
  <si>
    <t>601,71</t>
  </si>
  <si>
    <t xml:space="preserve">PRECIO DE VIVIENDA AL QUE ACCEDEN POR NSE DE INGRESOS </t>
  </si>
  <si>
    <t>Rango de precio de vivienda alcanzable (aprox.)</t>
  </si>
  <si>
    <r>
      <t xml:space="preserve">$0 – $160,000 </t>
    </r>
    <r>
      <rPr>
        <i/>
        <sz val="16"/>
        <color rgb="FF000000"/>
        <rFont val="Roboto Thin"/>
      </rPr>
      <t>(sin acceso a crédito tradicional)</t>
    </r>
  </si>
  <si>
    <r>
      <t xml:space="preserve">$144,000 – $300,000 </t>
    </r>
    <r>
      <rPr>
        <i/>
        <sz val="16"/>
        <color rgb="FF000000"/>
        <rFont val="Roboto Thin"/>
      </rPr>
      <t>(vivienda económica / Infonavit básico)</t>
    </r>
  </si>
  <si>
    <r>
      <t xml:space="preserve">$300,000 – $545,000 </t>
    </r>
    <r>
      <rPr>
        <i/>
        <sz val="16"/>
        <color rgb="FF000000"/>
        <rFont val="Roboto Thin"/>
      </rPr>
      <t>(posible acceso a subsidios)</t>
    </r>
  </si>
  <si>
    <r>
      <t xml:space="preserve">$545,000 – $720,000 </t>
    </r>
    <r>
      <rPr>
        <i/>
        <sz val="16"/>
        <color rgb="FF000000"/>
        <rFont val="Roboto Thin"/>
      </rPr>
      <t>(créditos Infonavit/Fovissste completos)</t>
    </r>
  </si>
  <si>
    <r>
      <t xml:space="preserve">$720,000 – $960,000 </t>
    </r>
    <r>
      <rPr>
        <i/>
        <sz val="16"/>
        <color rgb="FF000000"/>
        <rFont val="Roboto Thin"/>
      </rPr>
      <t>(mercado de interés medio)</t>
    </r>
  </si>
  <si>
    <r>
      <t xml:space="preserve">$960,000 – $3,100,000 </t>
    </r>
    <r>
      <rPr>
        <i/>
        <sz val="16"/>
        <color rgb="FF000000"/>
        <rFont val="Roboto Thin"/>
      </rPr>
      <t>(vivienda media residencial)</t>
    </r>
  </si>
  <si>
    <r>
      <t xml:space="preserve">$3,100,000 en adelante </t>
    </r>
    <r>
      <rPr>
        <i/>
        <sz val="16"/>
        <color rgb="FF000000"/>
        <rFont val="Roboto Thin"/>
      </rPr>
      <t>(vivienda residencial o premium)</t>
    </r>
  </si>
  <si>
    <t>ESTIMACIÓN VIVIENDA</t>
  </si>
  <si>
    <t>Vivienda en Sinaloa</t>
  </si>
  <si>
    <t>Vivienda en Mazatlán</t>
  </si>
  <si>
    <t>Vivienda en Villa Unión</t>
  </si>
  <si>
    <t>NIVEL SOCIOECONÓMICO (AMAI) EN LOCALIDADES DE 15,000 A 99,999 HABITANTES</t>
  </si>
  <si>
    <t>ESTIMACÓN VIVIENDAS POR NIVEL SOCIOECONÓMICO MAZATLÁN</t>
  </si>
  <si>
    <t>ESTIMACÓN VIVIENDAS POR NIVEL SOCIOECONÓMICO Villa Union</t>
  </si>
  <si>
    <t>NIVEL SOCIOECONÓMICO (AMAI) Estado</t>
  </si>
  <si>
    <t>Sinaloa</t>
  </si>
  <si>
    <t>Capacidadad de compra por la fuerza laboral 2025</t>
  </si>
  <si>
    <t>Capacidadad de compra por la fuerza laboral  2030</t>
  </si>
  <si>
    <t>Capacidadad de compra por la fuerza laboral  2035</t>
  </si>
  <si>
    <t>Estimacion viviendas en 2025</t>
  </si>
  <si>
    <t>Estimacion viviendas en 2030</t>
  </si>
  <si>
    <t>Estimacion viviendas en 2035</t>
  </si>
  <si>
    <t>SuperHabit/Deficil</t>
  </si>
  <si>
    <t>PERSONAS POR VIVIENDAS ESTIMADAS POR NSE</t>
  </si>
  <si>
    <r>
      <t xml:space="preserve">1.0 </t>
    </r>
    <r>
      <rPr>
        <i/>
        <sz val="20"/>
        <color rgb="FF000000"/>
        <rFont val="Roboto Thin"/>
      </rPr>
      <t>(vivienda individual)</t>
    </r>
  </si>
  <si>
    <r>
      <t xml:space="preserve">2.5 </t>
    </r>
    <r>
      <rPr>
        <i/>
        <sz val="20"/>
        <color rgb="FF000000"/>
        <rFont val="Roboto Thin"/>
      </rPr>
      <t>(vivienda compartida o progresiva)</t>
    </r>
  </si>
  <si>
    <t>% del total de viviendas</t>
  </si>
  <si>
    <t>Capacidad de compra (demanda)</t>
  </si>
  <si>
    <t>Superávit/Déficit</t>
  </si>
  <si>
    <t>Estimacion de viviendas</t>
  </si>
  <si>
    <r>
      <t xml:space="preserve">VIVIENDA VERTICAL: </t>
    </r>
    <r>
      <rPr>
        <sz val="25"/>
        <color rgb="FF000000"/>
        <rFont val="Lato Hairline"/>
        <family val="2"/>
      </rPr>
      <t>RANGO DE PRECIO</t>
    </r>
  </si>
  <si>
    <t>$1/$2 mdp</t>
  </si>
  <si>
    <t>$2/$3 mdp</t>
  </si>
  <si>
    <t>$3+mdp</t>
  </si>
  <si>
    <t>Proyectos:</t>
  </si>
  <si>
    <t>Inventario:</t>
  </si>
  <si>
    <t>&gt;= $3,100,000</t>
  </si>
  <si>
    <t>$960,000 – $3,100,000</t>
  </si>
  <si>
    <t xml:space="preserve">$720,000 – $960,000 </t>
  </si>
  <si>
    <t>$545,000 – $720,000</t>
  </si>
  <si>
    <t>$300,000 – $545,000</t>
  </si>
  <si>
    <t>$144,000 – $300,000</t>
  </si>
  <si>
    <t>$0 – $160,000</t>
  </si>
  <si>
    <t>Vivienda oferta</t>
  </si>
  <si>
    <t>Fecha de incorporación</t>
  </si>
  <si>
    <t>Cantidad</t>
  </si>
  <si>
    <t>Segmento</t>
  </si>
  <si>
    <t>Porcentaje aproximado</t>
  </si>
  <si>
    <t>Trabajan en Villa Unión</t>
  </si>
  <si>
    <t>Trabajan fuera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</si>
</sst>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rgb="FF000000"/>
      <name val="Lato Hairline"/>
      <family val="2"/>
    </font>
    <font>
      <sz val="16"/>
      <color rgb="FF000000"/>
      <name val="Roboto Thin"/>
    </font>
    <font>
      <sz val="14"/>
      <color rgb="FF000000"/>
      <name val="Roboto Thin"/>
    </font>
    <font>
      <sz val="14"/>
      <color rgb="FF000000"/>
      <name val="Lato Hairline"/>
      <family val="2"/>
    </font>
    <font>
      <i/>
      <sz val="16"/>
      <color rgb="FF000000"/>
      <name val="Roboto Thin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24"/>
      <color rgb="FF000000"/>
      <name val="Lato Hairline"/>
      <family val="2"/>
    </font>
    <font>
      <sz val="9"/>
      <color rgb="FF212529"/>
      <name val="Arial"/>
      <family val="2"/>
    </font>
    <font>
      <sz val="28"/>
      <color rgb="FF000000"/>
      <name val="Lato Hairline"/>
      <family val="2"/>
    </font>
    <font>
      <sz val="20"/>
      <color rgb="FF000000"/>
      <name val="Roboto Thin"/>
    </font>
    <font>
      <i/>
      <sz val="20"/>
      <color rgb="FF000000"/>
      <name val="Roboto Thin"/>
    </font>
    <font>
      <sz val="25"/>
      <color rgb="FFFF0000"/>
      <name val="Lato"/>
      <family val="2"/>
    </font>
    <font>
      <sz val="25"/>
      <color rgb="FF000000"/>
      <name val="Lato Hairline"/>
      <family val="2"/>
    </font>
    <font>
      <sz val="18"/>
      <color rgb="FF000000"/>
      <name val="Stajn Pro Light"/>
    </font>
    <font>
      <i/>
      <sz val="16"/>
      <color rgb="FF000000"/>
      <name val="Playfair Display"/>
    </font>
    <font>
      <sz val="18"/>
      <color rgb="FF000000"/>
      <name val="Roboto Th"/>
    </font>
    <font>
      <sz val="9"/>
      <color rgb="FF000000"/>
      <name val="Lato"/>
      <family val="2"/>
    </font>
    <font>
      <sz val="20"/>
      <color rgb="FF000000"/>
      <name val="Lato Hairline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84"/>
        <bgColor indexed="64"/>
      </patternFill>
    </fill>
  </fills>
  <borders count="1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rgb="FFBFBFBF"/>
      </left>
      <right style="thick">
        <color rgb="FFFFFFFF"/>
      </right>
      <top style="thin">
        <color rgb="FFBFBFBF"/>
      </top>
      <bottom style="thin">
        <color rgb="FFBFBFB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BFBFBF"/>
      </left>
      <right style="thin">
        <color rgb="FFBFBFBF"/>
      </right>
      <top style="thick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 readingOrder="1"/>
    </xf>
    <xf numFmtId="9" fontId="0" fillId="0" borderId="0" xfId="0" applyNumberFormat="1"/>
    <xf numFmtId="9" fontId="4" fillId="0" borderId="1" xfId="0" applyNumberFormat="1" applyFont="1" applyBorder="1" applyAlignment="1">
      <alignment horizontal="center" vertical="center" wrapText="1" readingOrder="1"/>
    </xf>
    <xf numFmtId="10" fontId="0" fillId="0" borderId="0" xfId="0" applyNumberFormat="1"/>
    <xf numFmtId="10" fontId="4" fillId="0" borderId="1" xfId="0" applyNumberFormat="1" applyFont="1" applyBorder="1" applyAlignment="1">
      <alignment horizontal="center" vertical="center" wrapText="1" readingOrder="1"/>
    </xf>
    <xf numFmtId="3" fontId="4" fillId="0" borderId="1" xfId="0" applyNumberFormat="1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wrapText="1" readingOrder="1"/>
    </xf>
    <xf numFmtId="9" fontId="4" fillId="0" borderId="1" xfId="0" applyNumberFormat="1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3" fontId="5" fillId="0" borderId="1" xfId="0" applyNumberFormat="1" applyFont="1" applyBorder="1" applyAlignment="1">
      <alignment horizontal="center" wrapText="1" readingOrder="1"/>
    </xf>
    <xf numFmtId="10" fontId="5" fillId="0" borderId="1" xfId="0" applyNumberFormat="1" applyFont="1" applyBorder="1" applyAlignment="1">
      <alignment horizont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/>
    </xf>
    <xf numFmtId="9" fontId="0" fillId="0" borderId="0" xfId="1" applyFont="1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 wrapText="1" readingOrder="1"/>
    </xf>
    <xf numFmtId="9" fontId="11" fillId="2" borderId="10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9" fontId="0" fillId="0" borderId="0" xfId="1" applyFont="1" applyAlignment="1">
      <alignment vertical="center" wrapText="1"/>
    </xf>
    <xf numFmtId="9" fontId="0" fillId="0" borderId="0" xfId="1" applyFont="1" applyAlignment="1">
      <alignment vertical="center"/>
    </xf>
    <xf numFmtId="9" fontId="11" fillId="2" borderId="10" xfId="1" applyFont="1" applyFill="1" applyBorder="1" applyAlignment="1">
      <alignment vertical="center" wrapText="1"/>
    </xf>
    <xf numFmtId="0" fontId="4" fillId="0" borderId="7" xfId="0" applyFont="1" applyBorder="1" applyAlignment="1">
      <alignment horizontal="center" wrapText="1" readingOrder="1"/>
    </xf>
    <xf numFmtId="1" fontId="0" fillId="0" borderId="7" xfId="0" applyNumberFormat="1" applyBorder="1"/>
    <xf numFmtId="1" fontId="0" fillId="0" borderId="0" xfId="0" applyNumberFormat="1"/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 wrapText="1" readingOrder="1"/>
    </xf>
    <xf numFmtId="3" fontId="0" fillId="0" borderId="0" xfId="0" applyNumberFormat="1" applyAlignment="1">
      <alignment vertical="center" wrapText="1"/>
    </xf>
    <xf numFmtId="0" fontId="17" fillId="0" borderId="11" xfId="0" applyFont="1" applyBorder="1" applyAlignment="1">
      <alignment horizontal="left" vertical="center" wrapText="1" readingOrder="1"/>
    </xf>
    <xf numFmtId="0" fontId="18" fillId="3" borderId="12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0" fontId="19" fillId="0" borderId="13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3" fontId="19" fillId="0" borderId="1" xfId="0" applyNumberFormat="1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0" fontId="0" fillId="0" borderId="17" xfId="0" applyBorder="1"/>
    <xf numFmtId="164" fontId="0" fillId="0" borderId="0" xfId="1" applyNumberFormat="1" applyFont="1"/>
    <xf numFmtId="0" fontId="3" fillId="0" borderId="3" xfId="0" applyFont="1" applyBorder="1" applyAlignment="1">
      <alignment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21" fillId="0" borderId="3" xfId="0" applyFont="1" applyBorder="1" applyAlignment="1">
      <alignment vertical="center" wrapText="1" readingOrder="1"/>
    </xf>
    <xf numFmtId="0" fontId="21" fillId="0" borderId="4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wrapText="1" readingOrder="1"/>
    </xf>
    <xf numFmtId="0" fontId="4" fillId="0" borderId="3" xfId="0" applyFont="1" applyBorder="1" applyAlignment="1">
      <alignment horizontal="center" wrapText="1" readingOrder="1"/>
    </xf>
    <xf numFmtId="0" fontId="4" fillId="0" borderId="4" xfId="0" applyFont="1" applyBorder="1" applyAlignment="1">
      <alignment horizont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center" wrapText="1" readingOrder="1"/>
    </xf>
    <xf numFmtId="0" fontId="10" fillId="0" borderId="9" xfId="0" applyFont="1" applyBorder="1" applyAlignment="1">
      <alignment horizont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Población!$A$47:$A$53</c:f>
              <c:numCache>
                <c:formatCode>General</c:formatCode>
                <c:ptCount val="7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Población!$B$47:$B$53</c:f>
              <c:numCache>
                <c:formatCode>#,##0</c:formatCode>
                <c:ptCount val="7"/>
                <c:pt idx="0">
                  <c:v>89277</c:v>
                </c:pt>
                <c:pt idx="1">
                  <c:v>128177</c:v>
                </c:pt>
                <c:pt idx="2">
                  <c:v>168471</c:v>
                </c:pt>
                <c:pt idx="3">
                  <c:v>226148</c:v>
                </c:pt>
                <c:pt idx="4">
                  <c:v>268404</c:v>
                </c:pt>
                <c:pt idx="5">
                  <c:v>310660</c:v>
                </c:pt>
                <c:pt idx="6">
                  <c:v>366301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3-4DD5-BBEE-43A7400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5040"/>
        <c:axId val="637413600"/>
      </c:line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Población!$D$47:$D$53</c:f>
              <c:numCache>
                <c:formatCode>#,##0</c:formatCode>
                <c:ptCount val="7"/>
                <c:pt idx="0">
                  <c:v>3670</c:v>
                </c:pt>
                <c:pt idx="1">
                  <c:v>4921</c:v>
                </c:pt>
                <c:pt idx="2">
                  <c:v>5437</c:v>
                </c:pt>
                <c:pt idx="3">
                  <c:v>9189</c:v>
                </c:pt>
                <c:pt idx="4">
                  <c:v>10187</c:v>
                </c:pt>
                <c:pt idx="5">
                  <c:v>11184</c:v>
                </c:pt>
                <c:pt idx="6">
                  <c:v>13031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3-4DD5-BBEE-43A7400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914912"/>
        <c:axId val="1863914432"/>
      </c:lineChart>
      <c:catAx>
        <c:axId val="11968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7413600"/>
        <c:crosses val="autoZero"/>
        <c:auto val="1"/>
        <c:lblAlgn val="ctr"/>
        <c:lblOffset val="100"/>
        <c:noMultiLvlLbl val="0"/>
      </c:catAx>
      <c:valAx>
        <c:axId val="63741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685040"/>
        <c:crosses val="autoZero"/>
        <c:crossBetween val="between"/>
      </c:valAx>
      <c:valAx>
        <c:axId val="18639144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3914912"/>
        <c:crosses val="max"/>
        <c:crossBetween val="between"/>
      </c:valAx>
      <c:catAx>
        <c:axId val="186391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914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Vivienda!$B$43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Vivienda!$B$44:$B$46</c:f>
              <c:numCache>
                <c:formatCode>0</c:formatCode>
                <c:ptCount val="3"/>
                <c:pt idx="0">
                  <c:v>17852.35613</c:v>
                </c:pt>
                <c:pt idx="1">
                  <c:v>21964.2127</c:v>
                </c:pt>
                <c:pt idx="2">
                  <c:v>26858.896099999998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6-4664-816B-2998B796FA46}"/>
            </c:ext>
          </c:extLst>
        </c:ser>
        <c:ser>
          <c:idx val="1"/>
          <c:order val="1"/>
          <c:tx>
            <c:strRef>
              <c:f>Vivienda!$C$43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Vivienda!$C$44:$C$46</c:f>
              <c:numCache>
                <c:formatCode>0</c:formatCode>
                <c:ptCount val="3"/>
                <c:pt idx="0">
                  <c:v>32017.575969999998</c:v>
                </c:pt>
                <c:pt idx="1">
                  <c:v>40667.638489999998</c:v>
                </c:pt>
                <c:pt idx="2">
                  <c:v>51063.894649999995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6-4664-816B-2998B796FA46}"/>
            </c:ext>
          </c:extLst>
        </c:ser>
        <c:ser>
          <c:idx val="2"/>
          <c:order val="2"/>
          <c:tx>
            <c:strRef>
              <c:f>Vivienda!$D$43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Vivienda!$D$44:$D$46</c:f>
              <c:numCache>
                <c:formatCode>0</c:formatCode>
                <c:ptCount val="3"/>
                <c:pt idx="0">
                  <c:v>40330.134389999999</c:v>
                </c:pt>
                <c:pt idx="1">
                  <c:v>53324.887090000004</c:v>
                </c:pt>
                <c:pt idx="2">
                  <c:v>68890.464149999985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6-4664-816B-2998B796FA46}"/>
            </c:ext>
          </c:extLst>
        </c:ser>
        <c:ser>
          <c:idx val="3"/>
          <c:order val="3"/>
          <c:tx>
            <c:strRef>
              <c:f>Vivienda!$E$43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Vivienda!$E$44:$E$46</c:f>
              <c:numCache>
                <c:formatCode>0</c:formatCode>
                <c:ptCount val="3"/>
                <c:pt idx="0">
                  <c:v>42561.666590000001</c:v>
                </c:pt>
                <c:pt idx="1">
                  <c:v>56034.177679999993</c:v>
                </c:pt>
                <c:pt idx="2">
                  <c:v>72178.261299999998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E6-4664-816B-2998B796FA46}"/>
            </c:ext>
          </c:extLst>
        </c:ser>
        <c:ser>
          <c:idx val="4"/>
          <c:order val="4"/>
          <c:tx>
            <c:strRef>
              <c:f>Vivienda!$F$43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Vivienda!$F$44:$F$46</c:f>
              <c:numCache>
                <c:formatCode>0</c:formatCode>
                <c:ptCount val="3"/>
                <c:pt idx="0">
                  <c:v>31427.945460000006</c:v>
                </c:pt>
                <c:pt idx="1">
                  <c:v>34014.518579999996</c:v>
                </c:pt>
                <c:pt idx="2">
                  <c:v>37252.175819999997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E6-4664-816B-2998B796FA46}"/>
            </c:ext>
          </c:extLst>
        </c:ser>
        <c:ser>
          <c:idx val="5"/>
          <c:order val="5"/>
          <c:tx>
            <c:strRef>
              <c:f>Vivienda!$G$43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Vivienda!$G$44:$G$46</c:f>
              <c:numCache>
                <c:formatCode>0</c:formatCode>
                <c:ptCount val="3"/>
                <c:pt idx="0">
                  <c:v>45881.626100000001</c:v>
                </c:pt>
                <c:pt idx="1">
                  <c:v>48829.190490000001</c:v>
                </c:pt>
                <c:pt idx="2">
                  <c:v>52581.094570000001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E6-4664-816B-2998B796FA46}"/>
            </c:ext>
          </c:extLst>
        </c:ser>
        <c:ser>
          <c:idx val="6"/>
          <c:order val="6"/>
          <c:tx>
            <c:strRef>
              <c:f>Vivienda!$H$43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Vivienda!$A$44:$A$46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Vivienda!$H$44:$H$46</c:f>
              <c:numCache>
                <c:formatCode>0</c:formatCode>
                <c:ptCount val="3"/>
                <c:pt idx="0">
                  <c:v>10700.438749999999</c:v>
                </c:pt>
                <c:pt idx="1">
                  <c:v>9623.6478800000004</c:v>
                </c:pt>
                <c:pt idx="2">
                  <c:v>8412.7148199999992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E6-4664-816B-2998B796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347024"/>
        <c:axId val="1755344624"/>
      </c:barChart>
      <c:catAx>
        <c:axId val="175534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5344624"/>
        <c:crosses val="autoZero"/>
        <c:auto val="1"/>
        <c:lblAlgn val="ctr"/>
        <c:lblOffset val="100"/>
        <c:noMultiLvlLbl val="0"/>
      </c:catAx>
      <c:valAx>
        <c:axId val="175534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53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Vivienda!$A$61:$A$67</c:f>
              <c:strCache>
                <c:ptCount val="7"/>
                <c:pt idx="0">
                  <c:v>A/B</c:v>
                </c:pt>
                <c:pt idx="1">
                  <c:v>C</c:v>
                </c:pt>
                <c:pt idx="2">
                  <c:v>C-</c:v>
                </c:pt>
                <c:pt idx="3">
                  <c:v>C+</c:v>
                </c:pt>
                <c:pt idx="4">
                  <c:v>D</c:v>
                </c:pt>
                <c:pt idx="5">
                  <c:v>D+</c:v>
                </c:pt>
                <c:pt idx="6">
                  <c:v>E</c:v>
                </c:pt>
              </c:strCache>
            </c:strRef>
          </c:cat>
          <c:val>
            <c:numRef>
              <c:f>Vivienda!$C$61:$C$67</c:f>
              <c:numCache>
                <c:formatCode>#,##0</c:formatCode>
                <c:ptCount val="7"/>
                <c:pt idx="0">
                  <c:v>17852.35613</c:v>
                </c:pt>
                <c:pt idx="1">
                  <c:v>32017.575969999998</c:v>
                </c:pt>
                <c:pt idx="2">
                  <c:v>40330.134389999999</c:v>
                </c:pt>
                <c:pt idx="3">
                  <c:v>42561.666590000001</c:v>
                </c:pt>
                <c:pt idx="4">
                  <c:v>31427.945460000006</c:v>
                </c:pt>
                <c:pt idx="5">
                  <c:v>45881.626100000001</c:v>
                </c:pt>
                <c:pt idx="6">
                  <c:v>10700.438749999999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8-4C04-BD0D-A75F8C4216E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Vivienda!$A$61:$A$67</c:f>
              <c:strCache>
                <c:ptCount val="7"/>
                <c:pt idx="0">
                  <c:v>A/B</c:v>
                </c:pt>
                <c:pt idx="1">
                  <c:v>C</c:v>
                </c:pt>
                <c:pt idx="2">
                  <c:v>C-</c:v>
                </c:pt>
                <c:pt idx="3">
                  <c:v>C+</c:v>
                </c:pt>
                <c:pt idx="4">
                  <c:v>D</c:v>
                </c:pt>
                <c:pt idx="5">
                  <c:v>D+</c:v>
                </c:pt>
                <c:pt idx="6">
                  <c:v>E</c:v>
                </c:pt>
              </c:strCache>
            </c:strRef>
          </c:cat>
          <c:val>
            <c:numRef>
              <c:f>Vivienda!$D$61:$D$67</c:f>
              <c:numCache>
                <c:formatCode>#,##0</c:formatCode>
                <c:ptCount val="7"/>
                <c:pt idx="0">
                  <c:v>251</c:v>
                </c:pt>
                <c:pt idx="1">
                  <c:v>9914</c:v>
                </c:pt>
                <c:pt idx="2">
                  <c:v>12871</c:v>
                </c:pt>
                <c:pt idx="3">
                  <c:v>3131</c:v>
                </c:pt>
                <c:pt idx="4">
                  <c:v>61778</c:v>
                </c:pt>
                <c:pt idx="5">
                  <c:v>48235</c:v>
                </c:pt>
                <c:pt idx="6">
                  <c:v>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8-4C04-BD0D-A75F8C42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1282544"/>
        <c:axId val="1320891391"/>
      </c:barChart>
      <c:catAx>
        <c:axId val="17612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0891391"/>
        <c:crosses val="autoZero"/>
        <c:auto val="1"/>
        <c:lblAlgn val="ctr"/>
        <c:lblOffset val="100"/>
        <c:noMultiLvlLbl val="0"/>
      </c:catAx>
      <c:valAx>
        <c:axId val="132089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128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Hoja3!$A$2:$A$17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</c:numCache>
            </c:numRef>
          </c:cat>
          <c:val>
            <c:numRef>
              <c:f>Hoja3!$C$2:$C$17</c:f>
              <c:numCache>
                <c:formatCode>General</c:formatCode>
                <c:ptCount val="16"/>
                <c:pt idx="0">
                  <c:v>302</c:v>
                </c:pt>
                <c:pt idx="1">
                  <c:v>304</c:v>
                </c:pt>
                <c:pt idx="2">
                  <c:v>307</c:v>
                </c:pt>
                <c:pt idx="3">
                  <c:v>308</c:v>
                </c:pt>
                <c:pt idx="4">
                  <c:v>458</c:v>
                </c:pt>
                <c:pt idx="5">
                  <c:v>463</c:v>
                </c:pt>
                <c:pt idx="6">
                  <c:v>467</c:v>
                </c:pt>
                <c:pt idx="7">
                  <c:v>475</c:v>
                </c:pt>
                <c:pt idx="8">
                  <c:v>677</c:v>
                </c:pt>
                <c:pt idx="9">
                  <c:v>689</c:v>
                </c:pt>
                <c:pt idx="10">
                  <c:v>692</c:v>
                </c:pt>
                <c:pt idx="11">
                  <c:v>696</c:v>
                </c:pt>
                <c:pt idx="12">
                  <c:v>958</c:v>
                </c:pt>
                <c:pt idx="13">
                  <c:v>978</c:v>
                </c:pt>
                <c:pt idx="14">
                  <c:v>999</c:v>
                </c:pt>
                <c:pt idx="15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A64-87FA-5C3804B1F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252399"/>
        <c:axId val="1277248559"/>
      </c:lineChart>
      <c:catAx>
        <c:axId val="127725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248559"/>
        <c:crosses val="autoZero"/>
        <c:auto val="1"/>
        <c:lblAlgn val="ctr"/>
        <c:lblOffset val="100"/>
        <c:noMultiLvlLbl val="0"/>
      </c:catAx>
      <c:valAx>
        <c:axId val="127724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25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Hoja3!$D$2:$D$17</c:f>
              <c:numCache>
                <c:formatCode>0.0%</c:formatCode>
                <c:ptCount val="16"/>
                <c:pt idx="0" formatCode="0%">
                  <c:v>0</c:v>
                </c:pt>
                <c:pt idx="1">
                  <c:v>6.6225165562913907E-3</c:v>
                </c:pt>
                <c:pt idx="2">
                  <c:v>9.8684210526315784E-3</c:v>
                </c:pt>
                <c:pt idx="3">
                  <c:v>3.2573289902280132E-3</c:v>
                </c:pt>
                <c:pt idx="4">
                  <c:v>0.48701298701298701</c:v>
                </c:pt>
                <c:pt idx="5">
                  <c:v>1.0917030567685589E-2</c:v>
                </c:pt>
                <c:pt idx="6">
                  <c:v>8.6393088552915772E-3</c:v>
                </c:pt>
                <c:pt idx="7">
                  <c:v>1.7130620985010708E-2</c:v>
                </c:pt>
                <c:pt idx="8">
                  <c:v>0.42526315789473684</c:v>
                </c:pt>
                <c:pt idx="9">
                  <c:v>1.7725258493353029E-2</c:v>
                </c:pt>
                <c:pt idx="10">
                  <c:v>4.3541364296081275E-3</c:v>
                </c:pt>
                <c:pt idx="11">
                  <c:v>5.7803468208092483E-3</c:v>
                </c:pt>
                <c:pt idx="12">
                  <c:v>0.37643678160919541</c:v>
                </c:pt>
                <c:pt idx="13">
                  <c:v>2.0876826722338204E-2</c:v>
                </c:pt>
                <c:pt idx="14">
                  <c:v>2.1472392638036811E-2</c:v>
                </c:pt>
                <c:pt idx="15">
                  <c:v>2.3023023023023025E-2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E-4B20-946A-2D992135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3936"/>
        <c:axId val="94382016"/>
      </c:lineChart>
      <c:catAx>
        <c:axId val="94383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382016"/>
        <c:crosses val="autoZero"/>
        <c:auto val="1"/>
        <c:lblAlgn val="ctr"/>
        <c:lblOffset val="100"/>
        <c:noMultiLvlLbl val="0"/>
      </c:catAx>
      <c:valAx>
        <c:axId val="94382016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38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Hoja2!$B$2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0-4936-A6E5-DBCB92DC5B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0-4936-A6E5-DBCB92DC5B93}"/>
              </c:ext>
            </c:extLst>
          </c:dPt>
          <c:cat>
            <c:strRef>
              <c:f>Hoja2!$A$3:$A$4</c:f>
              <c:strCache>
                <c:ptCount val="2"/>
                <c:pt idx="0">
                  <c:v>Trabajan en Villa Unión</c:v>
                </c:pt>
                <c:pt idx="1">
                  <c:v>Trabajan fuera</c:v>
                </c:pt>
              </c:strCache>
            </c:strRef>
          </c:cat>
          <c:val>
            <c:numRef>
              <c:f>Hoja2!$C$3:$C$4</c:f>
              <c:numCache>
                <c:formatCode>General</c:formatCode>
                <c:ptCount val="2"/>
                <c:pt idx="0">
                  <c:v>0.41415529596544615</c:v>
                </c:pt>
                <c:pt idx="1">
                  <c:v>0.5858447040345538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C-4192-9FF5-C3DA5557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Población!$A$47:$A$53</c:f>
              <c:numCache>
                <c:formatCode>General</c:formatCode>
                <c:ptCount val="7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Población!$H$47:$H$53</c:f>
              <c:numCache>
                <c:formatCode>General</c:formatCode>
                <c:ptCount val="7"/>
                <c:pt idx="0">
                  <c:v>0</c:v>
                </c:pt>
                <c:pt idx="1">
                  <c:v>143.57225265185883</c:v>
                </c:pt>
                <c:pt idx="2">
                  <c:v>188.70593769951947</c:v>
                </c:pt>
                <c:pt idx="3">
                  <c:v>253.31048310315089</c:v>
                </c:pt>
                <c:pt idx="4">
                  <c:v>300.64182264188986</c:v>
                </c:pt>
                <c:pt idx="5">
                  <c:v>347.97316218062883</c:v>
                </c:pt>
                <c:pt idx="6">
                  <c:v>410.29716500330437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B-40D0-9212-73BECA00CDF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Población!$A$47:$A$53</c:f>
              <c:numCache>
                <c:formatCode>General</c:formatCode>
                <c:ptCount val="7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Población!$I$47:$I$53</c:f>
              <c:numCache>
                <c:formatCode>General</c:formatCode>
                <c:ptCount val="7"/>
                <c:pt idx="0">
                  <c:v>0</c:v>
                </c:pt>
                <c:pt idx="1">
                  <c:v>134.08719346049048</c:v>
                </c:pt>
                <c:pt idx="2">
                  <c:v>148.14713896457766</c:v>
                </c:pt>
                <c:pt idx="3">
                  <c:v>250.38147138964578</c:v>
                </c:pt>
                <c:pt idx="4">
                  <c:v>277.57493188010898</c:v>
                </c:pt>
                <c:pt idx="5">
                  <c:v>304.74114441416896</c:v>
                </c:pt>
                <c:pt idx="6">
                  <c:v>355.06811989100817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B-40D0-9212-73BECA00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573103"/>
        <c:axId val="1280575503"/>
      </c:lineChart>
      <c:catAx>
        <c:axId val="128057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575503"/>
        <c:crosses val="autoZero"/>
        <c:auto val="1"/>
        <c:lblAlgn val="ctr"/>
        <c:lblOffset val="100"/>
        <c:noMultiLvlLbl val="0"/>
      </c:catAx>
      <c:valAx>
        <c:axId val="128057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05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Población!$A$61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Población!$B$61:$D$61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9-4F23-8630-500FEA612DAE}"/>
            </c:ext>
          </c:extLst>
        </c:ser>
        <c:ser>
          <c:idx val="1"/>
          <c:order val="1"/>
          <c:tx>
            <c:strRef>
              <c:f>Población!$A$62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Población!$B$62:$D$62</c:f>
              <c:numCache>
                <c:formatCode>General</c:formatCode>
                <c:ptCount val="3"/>
                <c:pt idx="0">
                  <c:v>435</c:v>
                </c:pt>
                <c:pt idx="1">
                  <c:v>478</c:v>
                </c:pt>
                <c:pt idx="2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9-4F23-8630-500FEA612DAE}"/>
            </c:ext>
          </c:extLst>
        </c:ser>
        <c:ser>
          <c:idx val="2"/>
          <c:order val="2"/>
          <c:tx>
            <c:strRef>
              <c:f>Población!$A$63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Población!$B$63:$D$63</c:f>
              <c:numCache>
                <c:formatCode>General</c:formatCode>
                <c:ptCount val="3"/>
                <c:pt idx="0">
                  <c:v>706</c:v>
                </c:pt>
                <c:pt idx="1">
                  <c:v>775</c:v>
                </c:pt>
                <c:pt idx="2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9-4F23-8630-500FEA612DAE}"/>
            </c:ext>
          </c:extLst>
        </c:ser>
        <c:ser>
          <c:idx val="3"/>
          <c:order val="3"/>
          <c:tx>
            <c:strRef>
              <c:f>Población!$A$64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Población!$B$64:$D$64</c:f>
              <c:numCache>
                <c:formatCode>General</c:formatCode>
                <c:ptCount val="3"/>
                <c:pt idx="0">
                  <c:v>195</c:v>
                </c:pt>
                <c:pt idx="1">
                  <c:v>214</c:v>
                </c:pt>
                <c:pt idx="2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9-4F23-8630-500FEA612DAE}"/>
            </c:ext>
          </c:extLst>
        </c:ser>
        <c:ser>
          <c:idx val="4"/>
          <c:order val="4"/>
          <c:tx>
            <c:strRef>
              <c:f>Población!$A$65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Población!$B$65:$D$65</c:f>
              <c:numCache>
                <c:formatCode>#,##0</c:formatCode>
                <c:ptCount val="3"/>
                <c:pt idx="0">
                  <c:v>4518</c:v>
                </c:pt>
                <c:pt idx="1">
                  <c:v>4960</c:v>
                </c:pt>
                <c:pt idx="2">
                  <c:v>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9-4F23-8630-500FEA612DAE}"/>
            </c:ext>
          </c:extLst>
        </c:ser>
        <c:ser>
          <c:idx val="5"/>
          <c:order val="5"/>
          <c:tx>
            <c:strRef>
              <c:f>Población!$A$66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Población!$B$66:$D$66</c:f>
              <c:numCache>
                <c:formatCode>#,##0</c:formatCode>
                <c:ptCount val="3"/>
                <c:pt idx="0">
                  <c:v>3880</c:v>
                </c:pt>
                <c:pt idx="1">
                  <c:v>4260</c:v>
                </c:pt>
                <c:pt idx="2">
                  <c:v>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9-4F23-8630-500FEA612DAE}"/>
            </c:ext>
          </c:extLst>
        </c:ser>
        <c:ser>
          <c:idx val="6"/>
          <c:order val="6"/>
          <c:tx>
            <c:strRef>
              <c:f>Población!$A$67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Población!$B$60:$D$60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Población!$B$67:$D$67</c:f>
              <c:numCache>
                <c:formatCode>General</c:formatCode>
                <c:ptCount val="3"/>
                <c:pt idx="0">
                  <c:v>444</c:v>
                </c:pt>
                <c:pt idx="1">
                  <c:v>488</c:v>
                </c:pt>
                <c:pt idx="2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9-4F23-8630-500FEA61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1825008"/>
        <c:axId val="1871825968"/>
      </c:barChart>
      <c:catAx>
        <c:axId val="187182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1825968"/>
        <c:crosses val="autoZero"/>
        <c:auto val="1"/>
        <c:lblAlgn val="ctr"/>
        <c:lblOffset val="100"/>
        <c:noMultiLvlLbl val="0"/>
      </c:catAx>
      <c:valAx>
        <c:axId val="18718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182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Población!$A$73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Población!$B$73:$D$73</c:f>
              <c:numCache>
                <c:formatCode>General</c:formatCode>
                <c:ptCount val="3"/>
                <c:pt idx="0">
                  <c:v>242</c:v>
                </c:pt>
                <c:pt idx="1">
                  <c:v>280</c:v>
                </c:pt>
                <c:pt idx="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8-4471-85EE-7C7E710B7ED4}"/>
            </c:ext>
          </c:extLst>
        </c:ser>
        <c:ser>
          <c:idx val="1"/>
          <c:order val="1"/>
          <c:tx>
            <c:strRef>
              <c:f>Población!$A$74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Población!$B$74:$D$74</c:f>
              <c:numCache>
                <c:formatCode>#,##0</c:formatCode>
                <c:ptCount val="3"/>
                <c:pt idx="0">
                  <c:v>11461</c:v>
                </c:pt>
                <c:pt idx="1">
                  <c:v>13265</c:v>
                </c:pt>
                <c:pt idx="2">
                  <c:v>15641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8-4471-85EE-7C7E710B7ED4}"/>
            </c:ext>
          </c:extLst>
        </c:ser>
        <c:ser>
          <c:idx val="2"/>
          <c:order val="2"/>
          <c:tx>
            <c:strRef>
              <c:f>Población!$A$75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Población!$B$75:$D$75</c:f>
              <c:numCache>
                <c:formatCode>#,##0</c:formatCode>
                <c:ptCount val="3"/>
                <c:pt idx="0">
                  <c:v>18600</c:v>
                </c:pt>
                <c:pt idx="1">
                  <c:v>21529</c:v>
                </c:pt>
                <c:pt idx="2">
                  <c:v>25385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8-4471-85EE-7C7E710B7ED4}"/>
            </c:ext>
          </c:extLst>
        </c:ser>
        <c:ser>
          <c:idx val="3"/>
          <c:order val="3"/>
          <c:tx>
            <c:strRef>
              <c:f>Población!$A$76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Población!$B$76:$D$76</c:f>
              <c:numCache>
                <c:formatCode>#,##0</c:formatCode>
                <c:ptCount val="3"/>
                <c:pt idx="0">
                  <c:v>5127</c:v>
                </c:pt>
                <c:pt idx="1">
                  <c:v>5934</c:v>
                </c:pt>
                <c:pt idx="2">
                  <c:v>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A8-4471-85EE-7C7E710B7ED4}"/>
            </c:ext>
          </c:extLst>
        </c:ser>
        <c:ser>
          <c:idx val="4"/>
          <c:order val="4"/>
          <c:tx>
            <c:strRef>
              <c:f>Población!$A$77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Población!$B$77:$D$77</c:f>
              <c:numCache>
                <c:formatCode>#,##0</c:formatCode>
                <c:ptCount val="3"/>
                <c:pt idx="0">
                  <c:v>119037</c:v>
                </c:pt>
                <c:pt idx="1">
                  <c:v>137778</c:v>
                </c:pt>
                <c:pt idx="2">
                  <c:v>162455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A8-4471-85EE-7C7E710B7ED4}"/>
            </c:ext>
          </c:extLst>
        </c:ser>
        <c:ser>
          <c:idx val="5"/>
          <c:order val="5"/>
          <c:tx>
            <c:strRef>
              <c:f>Población!$A$78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Población!$B$78:$D$78</c:f>
              <c:numCache>
                <c:formatCode>#,##0</c:formatCode>
                <c:ptCount val="3"/>
                <c:pt idx="0">
                  <c:v>102235</c:v>
                </c:pt>
                <c:pt idx="1">
                  <c:v>118330</c:v>
                </c:pt>
                <c:pt idx="2">
                  <c:v>139524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A8-4471-85EE-7C7E710B7ED4}"/>
            </c:ext>
          </c:extLst>
        </c:ser>
        <c:ser>
          <c:idx val="6"/>
          <c:order val="6"/>
          <c:tx>
            <c:strRef>
              <c:f>Población!$A$79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Población!$B$71:$D$72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Población!$B$79:$D$79</c:f>
              <c:numCache>
                <c:formatCode>#,##0</c:formatCode>
                <c:ptCount val="3"/>
                <c:pt idx="0">
                  <c:v>11702</c:v>
                </c:pt>
                <c:pt idx="1">
                  <c:v>13545</c:v>
                </c:pt>
                <c:pt idx="2">
                  <c:v>15971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A8-4471-85EE-7C7E710B7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818368"/>
        <c:axId val="631817888"/>
      </c:barChart>
      <c:catAx>
        <c:axId val="63181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1817888"/>
        <c:crosses val="autoZero"/>
        <c:auto val="1"/>
        <c:lblAlgn val="ctr"/>
        <c:lblOffset val="100"/>
        <c:noMultiLvlLbl val="0"/>
      </c:catAx>
      <c:valAx>
        <c:axId val="6318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181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Población!$A$95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Población!$B$95:$D$95</c:f>
              <c:numCache>
                <c:formatCode>General</c:formatCode>
                <c:ptCount val="3"/>
                <c:pt idx="0">
                  <c:v>251</c:v>
                </c:pt>
                <c:pt idx="1">
                  <c:v>290</c:v>
                </c:pt>
                <c:pt idx="2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3-4A4C-8315-F671DD6A4B1A}"/>
            </c:ext>
          </c:extLst>
        </c:ser>
        <c:ser>
          <c:idx val="1"/>
          <c:order val="1"/>
          <c:tx>
            <c:strRef>
              <c:f>Población!$A$96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Población!$B$96:$D$96</c:f>
              <c:numCache>
                <c:formatCode>General</c:formatCode>
                <c:ptCount val="3"/>
                <c:pt idx="0">
                  <c:v>9914</c:v>
                </c:pt>
                <c:pt idx="1">
                  <c:v>11452</c:v>
                </c:pt>
                <c:pt idx="2">
                  <c:v>13497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3-4A4C-8315-F671DD6A4B1A}"/>
            </c:ext>
          </c:extLst>
        </c:ser>
        <c:ser>
          <c:idx val="2"/>
          <c:order val="2"/>
          <c:tx>
            <c:strRef>
              <c:f>Población!$A$97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Población!$B$97:$D$97</c:f>
              <c:numCache>
                <c:formatCode>General</c:formatCode>
                <c:ptCount val="3"/>
                <c:pt idx="0">
                  <c:v>12871</c:v>
                </c:pt>
                <c:pt idx="1">
                  <c:v>14869</c:v>
                </c:pt>
                <c:pt idx="2">
                  <c:v>17525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3-4A4C-8315-F671DD6A4B1A}"/>
            </c:ext>
          </c:extLst>
        </c:ser>
        <c:ser>
          <c:idx val="3"/>
          <c:order val="3"/>
          <c:tx>
            <c:strRef>
              <c:f>Población!$A$98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Población!$B$98:$D$98</c:f>
              <c:numCache>
                <c:formatCode>General</c:formatCode>
                <c:ptCount val="3"/>
                <c:pt idx="0">
                  <c:v>3131</c:v>
                </c:pt>
                <c:pt idx="1">
                  <c:v>3616</c:v>
                </c:pt>
                <c:pt idx="2">
                  <c:v>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83-4A4C-8315-F671DD6A4B1A}"/>
            </c:ext>
          </c:extLst>
        </c:ser>
        <c:ser>
          <c:idx val="4"/>
          <c:order val="4"/>
          <c:tx>
            <c:strRef>
              <c:f>Población!$A$99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Población!$B$99:$D$99</c:f>
              <c:numCache>
                <c:formatCode>General</c:formatCode>
                <c:ptCount val="3"/>
                <c:pt idx="0">
                  <c:v>61778</c:v>
                </c:pt>
                <c:pt idx="1">
                  <c:v>71369</c:v>
                </c:pt>
                <c:pt idx="2">
                  <c:v>84117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83-4A4C-8315-F671DD6A4B1A}"/>
            </c:ext>
          </c:extLst>
        </c:ser>
        <c:ser>
          <c:idx val="5"/>
          <c:order val="5"/>
          <c:tx>
            <c:strRef>
              <c:f>Población!$A$100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Población!$B$100:$D$100</c:f>
              <c:numCache>
                <c:formatCode>General</c:formatCode>
                <c:ptCount val="3"/>
                <c:pt idx="0">
                  <c:v>48235</c:v>
                </c:pt>
                <c:pt idx="1">
                  <c:v>55723</c:v>
                </c:pt>
                <c:pt idx="2">
                  <c:v>65676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83-4A4C-8315-F671DD6A4B1A}"/>
            </c:ext>
          </c:extLst>
        </c:ser>
        <c:ser>
          <c:idx val="6"/>
          <c:order val="6"/>
          <c:tx>
            <c:strRef>
              <c:f>Población!$A$101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Población!$B$94:$D$94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Población!$B$101:$D$101</c:f>
              <c:numCache>
                <c:formatCode>General</c:formatCode>
                <c:ptCount val="3"/>
                <c:pt idx="0">
                  <c:v>4859</c:v>
                </c:pt>
                <c:pt idx="1">
                  <c:v>5613</c:v>
                </c:pt>
                <c:pt idx="2">
                  <c:v>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83-4A4C-8315-F671DD6A4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7907488"/>
        <c:axId val="1756165168"/>
      </c:barChart>
      <c:catAx>
        <c:axId val="18679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6165168"/>
        <c:crosses val="autoZero"/>
        <c:auto val="1"/>
        <c:lblAlgn val="ctr"/>
        <c:lblOffset val="100"/>
        <c:noMultiLvlLbl val="0"/>
      </c:catAx>
      <c:valAx>
        <c:axId val="175616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79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Población!$G$3:$G$11</c:f>
              <c:numCache>
                <c:formatCode>0%</c:formatCode>
                <c:ptCount val="9"/>
                <c:pt idx="0" formatCode="General">
                  <c:v>0</c:v>
                </c:pt>
                <c:pt idx="1">
                  <c:v>0.10657396814221597</c:v>
                </c:pt>
                <c:pt idx="2">
                  <c:v>4.5013519961825989E-2</c:v>
                </c:pt>
                <c:pt idx="3">
                  <c:v>-5.3272450532724502E-2</c:v>
                </c:pt>
                <c:pt idx="4">
                  <c:v>7.7491961414790991E-2</c:v>
                </c:pt>
                <c:pt idx="5">
                  <c:v>0.26335422262011338</c:v>
                </c:pt>
                <c:pt idx="6">
                  <c:v>-4.6061178693752218E-3</c:v>
                </c:pt>
                <c:pt idx="7">
                  <c:v>5.7961556715709538E-2</c:v>
                </c:pt>
                <c:pt idx="8">
                  <c:v>5.7982392194246619E-2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2-45A4-8AFC-79B29794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306368"/>
        <c:axId val="1812304928"/>
      </c:lineChart>
      <c:catAx>
        <c:axId val="181230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2304928"/>
        <c:crosses val="autoZero"/>
        <c:auto val="1"/>
        <c:lblAlgn val="ctr"/>
        <c:lblOffset val="100"/>
        <c:noMultiLvlLbl val="0"/>
      </c:catAx>
      <c:valAx>
        <c:axId val="18123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230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Vivienda!$A$3:$A$11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Vivienda!$D$3:$D$11</c:f>
              <c:numCache>
                <c:formatCode>General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172753</c:v>
                </c:pt>
                <c:pt idx="6">
                  <c:v>216543</c:v>
                </c:pt>
                <c:pt idx="7">
                  <c:v>261979</c:v>
                </c:pt>
                <c:pt idx="8">
                  <c:v>316950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E-4611-89FF-B19F2880C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348448"/>
        <c:axId val="1830348928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Vivienda!$A$3:$A$11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Vivienda!$E$3:$E$11</c:f>
              <c:numCache>
                <c:formatCode>0%</c:formatCode>
                <c:ptCount val="9"/>
                <c:pt idx="0" formatCode="General">
                  <c:v>0</c:v>
                </c:pt>
                <c:pt idx="1">
                  <c:v>0.27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0.45</c:v>
                </c:pt>
                <c:pt idx="5">
                  <c:v>0.27</c:v>
                </c:pt>
                <c:pt idx="6">
                  <c:v>0.25</c:v>
                </c:pt>
                <c:pt idx="7">
                  <c:v>0.21</c:v>
                </c:pt>
                <c:pt idx="8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E-4611-89FF-B19F2880C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43712"/>
        <c:axId val="634943232"/>
      </c:lineChart>
      <c:catAx>
        <c:axId val="183034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348928"/>
        <c:crosses val="autoZero"/>
        <c:auto val="1"/>
        <c:lblAlgn val="ctr"/>
        <c:lblOffset val="100"/>
        <c:noMultiLvlLbl val="0"/>
      </c:catAx>
      <c:valAx>
        <c:axId val="183034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348448"/>
        <c:crosses val="autoZero"/>
        <c:crossBetween val="between"/>
      </c:valAx>
      <c:valAx>
        <c:axId val="6349432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4943712"/>
        <c:crosses val="max"/>
        <c:crossBetween val="between"/>
      </c:valAx>
      <c:catAx>
        <c:axId val="63494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4943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Vivienda!$B$37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Vivienda!$B$38:$B$40</c:f>
              <c:numCache>
                <c:formatCode>0</c:formatCode>
                <c:ptCount val="3"/>
                <c:pt idx="0">
                  <c:v>420.67200000000008</c:v>
                </c:pt>
                <c:pt idx="1">
                  <c:v>481.91010000000006</c:v>
                </c:pt>
                <c:pt idx="2">
                  <c:v>552.06270000000006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C-4019-828E-A1CD4DCB30C8}"/>
            </c:ext>
          </c:extLst>
        </c:ser>
        <c:ser>
          <c:idx val="1"/>
          <c:order val="1"/>
          <c:tx>
            <c:strRef>
              <c:f>Vivienda!$C$37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Vivienda!$C$38:$C$40</c:f>
              <c:numCache>
                <c:formatCode>0</c:formatCode>
                <c:ptCount val="3"/>
                <c:pt idx="0">
                  <c:v>727.16160000000002</c:v>
                </c:pt>
                <c:pt idx="1">
                  <c:v>846.78489000000002</c:v>
                </c:pt>
                <c:pt idx="2">
                  <c:v>985.82624999999996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2C-4019-828E-A1CD4DCB30C8}"/>
            </c:ext>
          </c:extLst>
        </c:ser>
        <c:ser>
          <c:idx val="2"/>
          <c:order val="2"/>
          <c:tx>
            <c:strRef>
              <c:f>Vivienda!$D$37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Vivienda!$D$38:$D$40</c:f>
              <c:numCache>
                <c:formatCode>0</c:formatCode>
                <c:ptCount val="3"/>
                <c:pt idx="0">
                  <c:v>1027.6415999999999</c:v>
                </c:pt>
                <c:pt idx="1">
                  <c:v>1191.00639</c:v>
                </c:pt>
                <c:pt idx="2">
                  <c:v>1380.1567499999999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2C-4019-828E-A1CD4DCB30C8}"/>
            </c:ext>
          </c:extLst>
        </c:ser>
        <c:ser>
          <c:idx val="3"/>
          <c:order val="3"/>
          <c:tx>
            <c:strRef>
              <c:f>Vivienda!$E$37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Vivienda!$E$38:$E$40</c:f>
              <c:numCache>
                <c:formatCode>0</c:formatCode>
                <c:ptCount val="3"/>
                <c:pt idx="0">
                  <c:v>1093.7472</c:v>
                </c:pt>
                <c:pt idx="1">
                  <c:v>1280.50398</c:v>
                </c:pt>
                <c:pt idx="2">
                  <c:v>1498.4558999999999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2C-4019-828E-A1CD4DCB30C8}"/>
            </c:ext>
          </c:extLst>
        </c:ser>
        <c:ser>
          <c:idx val="4"/>
          <c:order val="4"/>
          <c:tx>
            <c:strRef>
              <c:f>Vivienda!$F$37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Vivienda!$F$38:$F$40</c:f>
              <c:numCache>
                <c:formatCode>0</c:formatCode>
                <c:ptCount val="3"/>
                <c:pt idx="0">
                  <c:v>895.43039999999996</c:v>
                </c:pt>
                <c:pt idx="1">
                  <c:v>1005.1267799999999</c:v>
                </c:pt>
                <c:pt idx="2">
                  <c:v>1119.8986199999999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2C-4019-828E-A1CD4DCB30C8}"/>
            </c:ext>
          </c:extLst>
        </c:ser>
        <c:ser>
          <c:idx val="5"/>
          <c:order val="5"/>
          <c:tx>
            <c:strRef>
              <c:f>Vivienda!$G$37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Vivienda!$G$38:$G$40</c:f>
              <c:numCache>
                <c:formatCode>0</c:formatCode>
                <c:ptCount val="3"/>
                <c:pt idx="0">
                  <c:v>1490.3808000000001</c:v>
                </c:pt>
                <c:pt idx="1">
                  <c:v>1672.9164900000001</c:v>
                </c:pt>
                <c:pt idx="2">
                  <c:v>1869.1265699999999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2C-4019-828E-A1CD4DCB30C8}"/>
            </c:ext>
          </c:extLst>
        </c:ser>
        <c:ser>
          <c:idx val="6"/>
          <c:order val="6"/>
          <c:tx>
            <c:strRef>
              <c:f>Vivienda!$H$37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Vivienda!$A$38:$A$40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Vivienda!$H$38:$H$40</c:f>
              <c:numCache>
                <c:formatCode>0</c:formatCode>
                <c:ptCount val="3"/>
                <c:pt idx="0">
                  <c:v>414.66240000000005</c:v>
                </c:pt>
                <c:pt idx="1">
                  <c:v>454.37238000000002</c:v>
                </c:pt>
                <c:pt idx="2">
                  <c:v>488.96981999999997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2C-4019-828E-A1CD4DCB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4864560"/>
        <c:axId val="1328807823"/>
      </c:barChart>
      <c:catAx>
        <c:axId val="177486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8807823"/>
        <c:crosses val="autoZero"/>
        <c:auto val="1"/>
        <c:lblAlgn val="ctr"/>
        <c:lblOffset val="100"/>
        <c:noMultiLvlLbl val="0"/>
      </c:catAx>
      <c:valAx>
        <c:axId val="132880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486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Vivienda!$L$37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Vivienda!$L$38:$L$40</c:f>
              <c:numCache>
                <c:formatCode>0</c:formatCode>
                <c:ptCount val="3"/>
                <c:pt idx="0">
                  <c:v>17431.684130000001</c:v>
                </c:pt>
                <c:pt idx="1">
                  <c:v>21482.302599999999</c:v>
                </c:pt>
                <c:pt idx="2">
                  <c:v>26306.8334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7-4D86-ABB7-0292FBEC0F70}"/>
            </c:ext>
          </c:extLst>
        </c:ser>
        <c:ser>
          <c:idx val="1"/>
          <c:order val="1"/>
          <c:tx>
            <c:strRef>
              <c:f>Vivienda!$M$37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Vivienda!$M$38:$M$40</c:f>
              <c:numCache>
                <c:formatCode>0</c:formatCode>
                <c:ptCount val="3"/>
                <c:pt idx="0">
                  <c:v>31290.414369999999</c:v>
                </c:pt>
                <c:pt idx="1">
                  <c:v>39820.853599999995</c:v>
                </c:pt>
                <c:pt idx="2">
                  <c:v>50078.068399999996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7-4D86-ABB7-0292FBEC0F70}"/>
            </c:ext>
          </c:extLst>
        </c:ser>
        <c:ser>
          <c:idx val="2"/>
          <c:order val="2"/>
          <c:tx>
            <c:strRef>
              <c:f>Vivienda!$N$37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Vivienda!$N$38:$N$40</c:f>
              <c:numCache>
                <c:formatCode>0</c:formatCode>
                <c:ptCount val="3"/>
                <c:pt idx="0">
                  <c:v>39302.492789999997</c:v>
                </c:pt>
                <c:pt idx="1">
                  <c:v>52133.880700000002</c:v>
                </c:pt>
                <c:pt idx="2">
                  <c:v>67510.307399999991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7-4D86-ABB7-0292FBEC0F70}"/>
            </c:ext>
          </c:extLst>
        </c:ser>
        <c:ser>
          <c:idx val="3"/>
          <c:order val="3"/>
          <c:tx>
            <c:strRef>
              <c:f>Vivienda!$O$37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Vivienda!$O$38:$O$40</c:f>
              <c:numCache>
                <c:formatCode>0</c:formatCode>
                <c:ptCount val="3"/>
                <c:pt idx="0">
                  <c:v>41467.919390000003</c:v>
                </c:pt>
                <c:pt idx="1">
                  <c:v>54753.673699999992</c:v>
                </c:pt>
                <c:pt idx="2">
                  <c:v>70679.805399999997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27-4D86-ABB7-0292FBEC0F70}"/>
            </c:ext>
          </c:extLst>
        </c:ser>
        <c:ser>
          <c:idx val="4"/>
          <c:order val="4"/>
          <c:tx>
            <c:strRef>
              <c:f>Vivienda!$P$37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Vivienda!$P$38:$P$40</c:f>
              <c:numCache>
                <c:formatCode>0</c:formatCode>
                <c:ptCount val="3"/>
                <c:pt idx="0">
                  <c:v>30532.515060000005</c:v>
                </c:pt>
                <c:pt idx="1">
                  <c:v>33009.391799999998</c:v>
                </c:pt>
                <c:pt idx="2">
                  <c:v>36132.277199999997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27-4D86-ABB7-0292FBEC0F70}"/>
            </c:ext>
          </c:extLst>
        </c:ser>
        <c:ser>
          <c:idx val="5"/>
          <c:order val="5"/>
          <c:tx>
            <c:strRef>
              <c:f>Vivienda!$Q$37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Vivienda!$Q$38:$Q$40</c:f>
              <c:numCache>
                <c:formatCode>0</c:formatCode>
                <c:ptCount val="3"/>
                <c:pt idx="0">
                  <c:v>44391.245300000002</c:v>
                </c:pt>
                <c:pt idx="1">
                  <c:v>47156.273999999998</c:v>
                </c:pt>
                <c:pt idx="2">
                  <c:v>50711.968000000001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27-4D86-ABB7-0292FBEC0F70}"/>
            </c:ext>
          </c:extLst>
        </c:ser>
        <c:ser>
          <c:idx val="6"/>
          <c:order val="6"/>
          <c:tx>
            <c:strRef>
              <c:f>Vivienda!$R$37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Vivienda!$K$38:$K$40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Vivienda!$R$38:$R$40</c:f>
              <c:numCache>
                <c:formatCode>0</c:formatCode>
                <c:ptCount val="3"/>
                <c:pt idx="0">
                  <c:v>10285.77635</c:v>
                </c:pt>
                <c:pt idx="1">
                  <c:v>9169.2754999999997</c:v>
                </c:pt>
                <c:pt idx="2">
                  <c:v>7923.7449999999999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27-4D86-ABB7-0292FBEC0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1293584"/>
        <c:axId val="1761290224"/>
      </c:barChart>
      <c:catAx>
        <c:axId val="176129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1290224"/>
        <c:crosses val="autoZero"/>
        <c:auto val="1"/>
        <c:lblAlgn val="ctr"/>
        <c:lblOffset val="100"/>
        <c:noMultiLvlLbl val="0"/>
      </c:catAx>
      <c:valAx>
        <c:axId val="176129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129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11546</xdr:colOff>
      <xdr:row>44</xdr:row>
      <xdr:rowOff>48491</xdr:rowOff>
    </xdr:from>
    <xdr:to>
      <xdr:col>13</xdr:col>
      <xdr:colOff>0</xdr:colOff>
      <xdr:row>45</xdr:row>
      <xdr:rowOff>1835727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C3C01F-2840-7FA6-1CD7-B2F247353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69273</xdr:colOff>
      <xdr:row>45</xdr:row>
      <xdr:rowOff>1260763</xdr:rowOff>
    </xdr:from>
    <xdr:to>
      <xdr:col>19</xdr:col>
      <xdr:colOff>69273</xdr:colOff>
      <xdr:row>53</xdr:row>
      <xdr:rowOff>66963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80B5F0-867F-A194-98E9-A10F3C8F1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554182</xdr:colOff>
      <xdr:row>60</xdr:row>
      <xdr:rowOff>568037</xdr:rowOff>
    </xdr:from>
    <xdr:to>
      <xdr:col>16</xdr:col>
      <xdr:colOff>554182</xdr:colOff>
      <xdr:row>63</xdr:row>
      <xdr:rowOff>447964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507DEC-A326-96EF-D2DA-99F0FDEA3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554182</xdr:colOff>
      <xdr:row>66</xdr:row>
      <xdr:rowOff>383309</xdr:rowOff>
    </xdr:from>
    <xdr:to>
      <xdr:col>16</xdr:col>
      <xdr:colOff>554182</xdr:colOff>
      <xdr:row>72</xdr:row>
      <xdr:rowOff>378691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586235-CE2A-2220-A4D5-EADA4F37E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611909</xdr:colOff>
      <xdr:row>91</xdr:row>
      <xdr:rowOff>36946</xdr:rowOff>
    </xdr:from>
    <xdr:to>
      <xdr:col>12</xdr:col>
      <xdr:colOff>611909</xdr:colOff>
      <xdr:row>102</xdr:row>
      <xdr:rowOff>101601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55C1B09-9BBE-7123-2B84-2E0AED634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23091</xdr:colOff>
      <xdr:row>2</xdr:row>
      <xdr:rowOff>2309</xdr:rowOff>
    </xdr:from>
    <xdr:to>
      <xdr:col>15</xdr:col>
      <xdr:colOff>23091</xdr:colOff>
      <xdr:row>12</xdr:row>
      <xdr:rowOff>170873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20EEFF9-3AF7-BD27-233B-91646AEE7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</xdr:colOff>
      <xdr:row>1</xdr:row>
      <xdr:rowOff>22225</xdr:rowOff>
    </xdr:from>
    <xdr:to>
      <xdr:col>14</xdr:col>
      <xdr:colOff>187325</xdr:colOff>
      <xdr:row>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568DB5-4A0C-BCB4-C8E7-04F80E7F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149225</xdr:colOff>
      <xdr:row>24</xdr:row>
      <xdr:rowOff>79375</xdr:rowOff>
    </xdr:from>
    <xdr:to>
      <xdr:col>13</xdr:col>
      <xdr:colOff>149225</xdr:colOff>
      <xdr:row>35</xdr:row>
      <xdr:rowOff>688975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C40C03-BB07-B530-27AA-735E71493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396875</xdr:colOff>
      <xdr:row>24</xdr:row>
      <xdr:rowOff>41275</xdr:rowOff>
    </xdr:from>
    <xdr:to>
      <xdr:col>19</xdr:col>
      <xdr:colOff>396875</xdr:colOff>
      <xdr:row>35</xdr:row>
      <xdr:rowOff>650875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1B65BC-32E2-DC53-602B-498855651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415925</xdr:colOff>
      <xdr:row>35</xdr:row>
      <xdr:rowOff>288925</xdr:rowOff>
    </xdr:from>
    <xdr:to>
      <xdr:col>10</xdr:col>
      <xdr:colOff>415925</xdr:colOff>
      <xdr:row>46</xdr:row>
      <xdr:rowOff>53975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982432-9427-B3AA-02A4-55ABFB42A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625475</xdr:colOff>
      <xdr:row>57</xdr:row>
      <xdr:rowOff>104775</xdr:rowOff>
    </xdr:from>
    <xdr:to>
      <xdr:col>11</xdr:col>
      <xdr:colOff>625475</xdr:colOff>
      <xdr:row>67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6437B6-A967-C2CD-8437-A4D8290F1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536575</xdr:colOff>
      <xdr:row>3</xdr:row>
      <xdr:rowOff>41275</xdr:rowOff>
    </xdr:from>
    <xdr:to>
      <xdr:col>10</xdr:col>
      <xdr:colOff>536575</xdr:colOff>
      <xdr:row>18</xdr:row>
      <xdr:rowOff>22225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64EE4E-D47F-D52F-4C3E-354250B84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536575</xdr:colOff>
      <xdr:row>3</xdr:row>
      <xdr:rowOff>41275</xdr:rowOff>
    </xdr:from>
    <xdr:to>
      <xdr:col>10</xdr:col>
      <xdr:colOff>536575</xdr:colOff>
      <xdr:row>18</xdr:row>
      <xdr:rowOff>22225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9C5754-5CF1-C05E-AB09-85D49B8A9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536575</xdr:colOff>
      <xdr:row>2</xdr:row>
      <xdr:rowOff>123825</xdr:rowOff>
    </xdr:from>
    <xdr:to>
      <xdr:col>10</xdr:col>
      <xdr:colOff>536575</xdr:colOff>
      <xdr:row>15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AD6690-AA97-CD8E-6508-81C989518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B00A-BA96-4621-875F-34094E3270AE}">
  <dimension ref="A1:R113"/>
  <sheetViews>
    <sheetView topLeftCell="B2" zoomScale="55" zoomScaleNormal="55" workbookViewId="0">
      <selection activeCell="L16" sqref="L16:N20"/>
    </sheetView>
  </sheetViews>
  <sheetFormatPr baseColWidth="10" defaultRowHeight="14.5"/>
  <cols>
    <col min="2" max="2" width="14" bestFit="1" customWidth="1"/>
    <col min="3" max="3" width="11.1796875" bestFit="1" customWidth="1"/>
    <col min="4" max="4" width="11.81640625" bestFit="1" customWidth="1"/>
  </cols>
  <sheetData>
    <row r="1" spans="1:18" ht="25" customHeight="1">
      <c r="A1" s="53" t="s">
        <v>0</v>
      </c>
      <c r="B1" s="54"/>
      <c r="C1" s="54"/>
      <c r="D1" s="54"/>
      <c r="E1" s="54"/>
      <c r="F1" s="54"/>
      <c r="G1" s="55"/>
    </row>
    <row r="2" spans="1:18" ht="102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8" ht="20.5">
      <c r="A3" s="1">
        <v>1990</v>
      </c>
      <c r="B3" s="3">
        <v>2204054</v>
      </c>
      <c r="C3" s="1">
        <v>0</v>
      </c>
      <c r="D3" s="3">
        <v>262705</v>
      </c>
      <c r="E3" s="1">
        <v>0</v>
      </c>
      <c r="F3" s="3">
        <v>11363</v>
      </c>
      <c r="G3" s="1">
        <v>0</v>
      </c>
    </row>
    <row r="4" spans="1:18" ht="20.5">
      <c r="A4" s="1">
        <v>1995</v>
      </c>
      <c r="B4" s="3">
        <v>2425675</v>
      </c>
      <c r="C4" s="5">
        <v>0.1</v>
      </c>
      <c r="D4" s="3">
        <v>302808</v>
      </c>
      <c r="E4" s="5">
        <v>0.15</v>
      </c>
      <c r="F4" s="3">
        <v>12574</v>
      </c>
      <c r="G4" s="5">
        <f>(F4-F3)/F3</f>
        <v>0.10657396814221597</v>
      </c>
    </row>
    <row r="5" spans="1:18" ht="20.5">
      <c r="A5" s="1">
        <v>2000</v>
      </c>
      <c r="B5" s="3">
        <v>2536844</v>
      </c>
      <c r="C5" s="5">
        <v>0.04</v>
      </c>
      <c r="D5" s="3">
        <v>327989</v>
      </c>
      <c r="E5" s="5">
        <v>0.08</v>
      </c>
      <c r="F5" s="3">
        <v>13140</v>
      </c>
      <c r="G5" s="5">
        <f t="shared" ref="G5:G11" si="0">(F5-F4)/F4</f>
        <v>4.5013519961825989E-2</v>
      </c>
    </row>
    <row r="6" spans="1:18" ht="20.5">
      <c r="A6" s="1">
        <v>2005</v>
      </c>
      <c r="B6" s="3">
        <v>2608442</v>
      </c>
      <c r="C6" s="5">
        <v>0.02</v>
      </c>
      <c r="D6" s="3">
        <v>352471</v>
      </c>
      <c r="E6" s="5">
        <v>7.0000000000000007E-2</v>
      </c>
      <c r="F6" s="3">
        <v>12440</v>
      </c>
      <c r="G6" s="5">
        <f t="shared" si="0"/>
        <v>-5.3272450532724502E-2</v>
      </c>
    </row>
    <row r="7" spans="1:18" ht="20.5">
      <c r="A7" s="1">
        <v>2010</v>
      </c>
      <c r="B7" s="3">
        <v>2767761</v>
      </c>
      <c r="C7" s="5">
        <v>0.06</v>
      </c>
      <c r="D7" s="3">
        <v>381583</v>
      </c>
      <c r="E7" s="5">
        <v>0.08</v>
      </c>
      <c r="F7" s="3">
        <v>13404</v>
      </c>
      <c r="G7" s="5">
        <f t="shared" si="0"/>
        <v>7.7491961414790991E-2</v>
      </c>
    </row>
    <row r="8" spans="1:18" ht="20.5">
      <c r="A8" s="1">
        <v>2020</v>
      </c>
      <c r="B8" s="3">
        <v>3026943</v>
      </c>
      <c r="C8" s="5">
        <v>0.09</v>
      </c>
      <c r="D8" s="3">
        <v>441975</v>
      </c>
      <c r="E8" s="5">
        <v>0.15</v>
      </c>
      <c r="F8" s="3">
        <v>16934</v>
      </c>
      <c r="G8" s="5">
        <f t="shared" si="0"/>
        <v>0.26335422262011338</v>
      </c>
    </row>
    <row r="9" spans="1:18" ht="20.5">
      <c r="A9" s="1">
        <v>2025</v>
      </c>
      <c r="B9" s="3">
        <v>3205163</v>
      </c>
      <c r="C9" s="5">
        <v>0.05</v>
      </c>
      <c r="D9" s="3">
        <v>488252</v>
      </c>
      <c r="E9" s="5">
        <v>0.1</v>
      </c>
      <c r="F9" s="3">
        <v>16856</v>
      </c>
      <c r="G9" s="5">
        <f t="shared" si="0"/>
        <v>-4.6061178693752218E-3</v>
      </c>
    </row>
    <row r="10" spans="1:18" ht="20.5">
      <c r="A10" s="1">
        <v>2030</v>
      </c>
      <c r="B10" s="3">
        <v>3369094</v>
      </c>
      <c r="C10" s="5">
        <v>0.05</v>
      </c>
      <c r="D10" s="3">
        <v>530696</v>
      </c>
      <c r="E10" s="5">
        <v>0.08</v>
      </c>
      <c r="F10" s="3">
        <v>17833</v>
      </c>
      <c r="G10" s="5">
        <f t="shared" si="0"/>
        <v>5.7961556715709538E-2</v>
      </c>
    </row>
    <row r="11" spans="1:18" ht="20.5">
      <c r="A11" s="1">
        <v>2035</v>
      </c>
      <c r="B11" s="3">
        <v>3541409</v>
      </c>
      <c r="C11" s="7">
        <v>0.05</v>
      </c>
      <c r="D11" s="3">
        <v>576830</v>
      </c>
      <c r="E11" s="7">
        <v>0.08</v>
      </c>
      <c r="F11" s="3">
        <v>18867</v>
      </c>
      <c r="G11" s="5">
        <f t="shared" si="0"/>
        <v>5.7982392194246619E-2</v>
      </c>
    </row>
    <row r="16" spans="1:18" ht="50" customHeight="1">
      <c r="A16" s="51" t="s">
        <v>8</v>
      </c>
      <c r="B16" s="52"/>
      <c r="C16" s="52"/>
      <c r="D16" s="52"/>
      <c r="E16" s="52"/>
      <c r="F16" s="52"/>
      <c r="G16" s="56"/>
      <c r="L16" s="51" t="s">
        <v>8</v>
      </c>
      <c r="M16" s="52"/>
      <c r="N16" s="52"/>
      <c r="O16" s="47"/>
      <c r="P16" s="47"/>
      <c r="Q16" s="47"/>
      <c r="R16" s="48"/>
    </row>
    <row r="17" spans="1:16" ht="143.5">
      <c r="A17" s="1" t="s">
        <v>1</v>
      </c>
      <c r="B17" s="1" t="s">
        <v>4</v>
      </c>
      <c r="C17" s="1" t="s">
        <v>9</v>
      </c>
      <c r="D17" s="1" t="s">
        <v>10</v>
      </c>
      <c r="E17" s="1" t="s">
        <v>6</v>
      </c>
      <c r="F17" s="1" t="s">
        <v>11</v>
      </c>
      <c r="G17" s="1" t="s">
        <v>10</v>
      </c>
      <c r="L17" s="1" t="s">
        <v>1</v>
      </c>
      <c r="M17" s="1" t="s">
        <v>11</v>
      </c>
      <c r="N17" s="1" t="s">
        <v>10</v>
      </c>
      <c r="O17" s="1"/>
      <c r="P17" s="1"/>
    </row>
    <row r="18" spans="1:16" ht="20.5">
      <c r="A18" s="1">
        <v>2025</v>
      </c>
      <c r="B18" s="3">
        <v>488252</v>
      </c>
      <c r="C18" s="1">
        <v>3</v>
      </c>
      <c r="D18" s="3">
        <v>162210</v>
      </c>
      <c r="E18" s="3">
        <v>16856</v>
      </c>
      <c r="F18" s="1">
        <v>3.5</v>
      </c>
      <c r="G18" s="8">
        <v>4844</v>
      </c>
      <c r="L18" s="1">
        <v>2025</v>
      </c>
      <c r="M18" s="1">
        <v>3.5</v>
      </c>
      <c r="N18" s="8">
        <v>4844</v>
      </c>
      <c r="O18" s="3"/>
      <c r="P18" s="3"/>
    </row>
    <row r="19" spans="1:16" ht="20.5">
      <c r="A19" s="1">
        <v>2030</v>
      </c>
      <c r="B19" s="3">
        <v>530696</v>
      </c>
      <c r="C19" s="1">
        <v>2.8</v>
      </c>
      <c r="D19" s="3">
        <v>186865</v>
      </c>
      <c r="E19" s="3">
        <v>17833</v>
      </c>
      <c r="F19" s="1">
        <v>3.3</v>
      </c>
      <c r="G19" s="8">
        <v>5355</v>
      </c>
      <c r="L19" s="1">
        <v>2030</v>
      </c>
      <c r="M19" s="1">
        <v>3.3</v>
      </c>
      <c r="N19" s="8">
        <v>5355</v>
      </c>
      <c r="O19" s="3"/>
      <c r="P19" s="3"/>
    </row>
    <row r="20" spans="1:16" ht="20.5">
      <c r="A20" s="1">
        <v>2035</v>
      </c>
      <c r="B20" s="3">
        <v>576830</v>
      </c>
      <c r="C20" s="1">
        <v>2.6</v>
      </c>
      <c r="D20" s="3">
        <v>215235</v>
      </c>
      <c r="E20" s="3">
        <v>18867</v>
      </c>
      <c r="F20" s="1">
        <v>3.2</v>
      </c>
      <c r="G20" s="8">
        <v>5914</v>
      </c>
      <c r="L20" s="1">
        <v>2035</v>
      </c>
      <c r="M20" s="1">
        <v>3.2</v>
      </c>
      <c r="N20" s="8">
        <v>5914</v>
      </c>
      <c r="O20" s="3"/>
      <c r="P20" s="3"/>
    </row>
    <row r="24" spans="1:16" ht="276" customHeight="1">
      <c r="A24" s="51" t="s">
        <v>12</v>
      </c>
      <c r="B24" s="52"/>
      <c r="C24" s="56"/>
      <c r="F24" s="66" t="s">
        <v>81</v>
      </c>
      <c r="G24" s="67"/>
      <c r="J24" s="63" t="s">
        <v>56</v>
      </c>
      <c r="K24" s="64"/>
      <c r="L24" s="65"/>
    </row>
    <row r="25" spans="1:16" ht="184.5">
      <c r="A25" s="9" t="s">
        <v>13</v>
      </c>
      <c r="B25" s="9" t="s">
        <v>14</v>
      </c>
      <c r="C25" s="9" t="s">
        <v>15</v>
      </c>
      <c r="F25" s="36" t="s">
        <v>34</v>
      </c>
      <c r="G25" s="36" t="s">
        <v>82</v>
      </c>
      <c r="J25" s="1" t="s">
        <v>41</v>
      </c>
      <c r="K25" s="1" t="s">
        <v>14</v>
      </c>
      <c r="L25" s="15" t="s">
        <v>57</v>
      </c>
    </row>
    <row r="26" spans="1:16" ht="164">
      <c r="A26" s="9" t="s">
        <v>16</v>
      </c>
      <c r="B26" s="9" t="s">
        <v>17</v>
      </c>
      <c r="C26" s="9" t="s">
        <v>18</v>
      </c>
      <c r="F26" s="36" t="s">
        <v>31</v>
      </c>
      <c r="G26" s="36">
        <v>1.2</v>
      </c>
      <c r="J26" s="1" t="s">
        <v>16</v>
      </c>
      <c r="K26" s="1" t="s">
        <v>17</v>
      </c>
      <c r="L26" s="15" t="s">
        <v>58</v>
      </c>
    </row>
    <row r="27" spans="1:16" ht="225.5">
      <c r="A27" s="9" t="s">
        <v>19</v>
      </c>
      <c r="B27" s="9" t="s">
        <v>20</v>
      </c>
      <c r="C27" s="9" t="s">
        <v>21</v>
      </c>
      <c r="F27" s="36" t="s">
        <v>28</v>
      </c>
      <c r="G27" s="36">
        <v>1.5</v>
      </c>
      <c r="J27" s="1" t="s">
        <v>19</v>
      </c>
      <c r="K27" s="1" t="s">
        <v>20</v>
      </c>
      <c r="L27" s="15" t="s">
        <v>59</v>
      </c>
    </row>
    <row r="28" spans="1:16" ht="205">
      <c r="A28" s="9" t="s">
        <v>22</v>
      </c>
      <c r="B28" s="9" t="s">
        <v>23</v>
      </c>
      <c r="C28" s="9" t="s">
        <v>24</v>
      </c>
      <c r="F28" s="36" t="s">
        <v>25</v>
      </c>
      <c r="G28" s="36">
        <v>1.7</v>
      </c>
      <c r="J28" s="1" t="s">
        <v>22</v>
      </c>
      <c r="K28" s="1" t="s">
        <v>23</v>
      </c>
      <c r="L28" s="15" t="s">
        <v>60</v>
      </c>
    </row>
    <row r="29" spans="1:16" ht="225.5">
      <c r="A29" s="9" t="s">
        <v>25</v>
      </c>
      <c r="B29" s="9" t="s">
        <v>26</v>
      </c>
      <c r="C29" s="9" t="s">
        <v>27</v>
      </c>
      <c r="F29" s="36" t="s">
        <v>22</v>
      </c>
      <c r="G29" s="36">
        <v>2</v>
      </c>
      <c r="J29" s="1" t="s">
        <v>25</v>
      </c>
      <c r="K29" s="1" t="s">
        <v>26</v>
      </c>
      <c r="L29" s="15" t="s">
        <v>61</v>
      </c>
    </row>
    <row r="30" spans="1:16" ht="164">
      <c r="A30" s="9" t="s">
        <v>28</v>
      </c>
      <c r="B30" s="9" t="s">
        <v>29</v>
      </c>
      <c r="C30" s="9" t="s">
        <v>30</v>
      </c>
      <c r="F30" s="36" t="s">
        <v>19</v>
      </c>
      <c r="G30" s="36">
        <v>2.2000000000000002</v>
      </c>
      <c r="J30" s="1" t="s">
        <v>28</v>
      </c>
      <c r="K30" s="1" t="s">
        <v>29</v>
      </c>
      <c r="L30" s="15" t="s">
        <v>62</v>
      </c>
    </row>
    <row r="31" spans="1:16" ht="204">
      <c r="A31" s="9" t="s">
        <v>31</v>
      </c>
      <c r="B31" s="9" t="s">
        <v>32</v>
      </c>
      <c r="C31" s="9" t="s">
        <v>33</v>
      </c>
      <c r="F31" s="36" t="s">
        <v>16</v>
      </c>
      <c r="G31" s="36" t="s">
        <v>83</v>
      </c>
      <c r="J31" s="1" t="s">
        <v>31</v>
      </c>
      <c r="K31" s="1" t="s">
        <v>32</v>
      </c>
      <c r="L31" s="15" t="s">
        <v>63</v>
      </c>
    </row>
    <row r="32" spans="1:16" ht="205">
      <c r="A32" s="9" t="s">
        <v>34</v>
      </c>
      <c r="B32" s="9" t="s">
        <v>35</v>
      </c>
      <c r="C32" s="9" t="s">
        <v>36</v>
      </c>
      <c r="J32" s="1" t="s">
        <v>34</v>
      </c>
      <c r="K32" s="1" t="s">
        <v>35</v>
      </c>
      <c r="L32" s="15" t="s">
        <v>64</v>
      </c>
    </row>
    <row r="34" spans="1:9" ht="52.5" customHeight="1">
      <c r="A34" s="60" t="s">
        <v>52</v>
      </c>
      <c r="B34" s="61"/>
      <c r="C34" s="62"/>
    </row>
    <row r="35" spans="1:9" ht="54">
      <c r="A35" s="12" t="s">
        <v>41</v>
      </c>
      <c r="B35" s="12" t="s">
        <v>53</v>
      </c>
      <c r="C35" s="12" t="s">
        <v>54</v>
      </c>
    </row>
    <row r="36" spans="1:9" ht="18">
      <c r="A36" s="12" t="s">
        <v>34</v>
      </c>
      <c r="B36" s="13">
        <v>1272</v>
      </c>
      <c r="C36" s="14">
        <v>8.9999999999999998E-4</v>
      </c>
    </row>
    <row r="37" spans="1:9" ht="18">
      <c r="A37" s="12" t="s">
        <v>28</v>
      </c>
      <c r="B37" s="13">
        <v>58970</v>
      </c>
      <c r="C37" s="14">
        <v>4.2700000000000002E-2</v>
      </c>
    </row>
    <row r="38" spans="1:9" ht="18">
      <c r="A38" s="12" t="s">
        <v>25</v>
      </c>
      <c r="B38" s="13">
        <v>95793</v>
      </c>
      <c r="C38" s="14">
        <v>6.93E-2</v>
      </c>
    </row>
    <row r="39" spans="1:9" ht="18">
      <c r="A39" s="12" t="s">
        <v>31</v>
      </c>
      <c r="B39" s="13">
        <v>26325</v>
      </c>
      <c r="C39" s="14">
        <v>1.9099999999999999E-2</v>
      </c>
    </row>
    <row r="40" spans="1:9" ht="18">
      <c r="A40" s="12" t="s">
        <v>19</v>
      </c>
      <c r="B40" s="13">
        <v>612746</v>
      </c>
      <c r="C40" s="14">
        <v>0.44350000000000001</v>
      </c>
    </row>
    <row r="41" spans="1:9" ht="18">
      <c r="A41" s="12" t="s">
        <v>22</v>
      </c>
      <c r="B41" s="13">
        <v>526252</v>
      </c>
      <c r="C41" s="14">
        <v>0.38090000000000002</v>
      </c>
    </row>
    <row r="42" spans="1:9" ht="18">
      <c r="A42" s="12" t="s">
        <v>16</v>
      </c>
      <c r="B42" s="12" t="s">
        <v>55</v>
      </c>
      <c r="C42" s="14">
        <v>4.36E-2</v>
      </c>
    </row>
    <row r="45" spans="1:9" ht="50" customHeight="1">
      <c r="A45" s="51" t="s">
        <v>37</v>
      </c>
      <c r="B45" s="52"/>
      <c r="C45" s="52"/>
      <c r="D45" s="52"/>
      <c r="E45" s="56"/>
    </row>
    <row r="46" spans="1:9" ht="164">
      <c r="A46" s="1" t="s">
        <v>1</v>
      </c>
      <c r="B46" s="1" t="s">
        <v>38</v>
      </c>
      <c r="C46" s="10" t="s">
        <v>5</v>
      </c>
      <c r="D46" s="1" t="s">
        <v>39</v>
      </c>
      <c r="E46" s="1" t="s">
        <v>7</v>
      </c>
    </row>
    <row r="47" spans="1:9" ht="20.5">
      <c r="A47" s="1">
        <v>1990</v>
      </c>
      <c r="B47" s="3">
        <v>89277</v>
      </c>
      <c r="C47" s="11">
        <v>0</v>
      </c>
      <c r="D47" s="3">
        <v>3670</v>
      </c>
      <c r="E47" s="5">
        <v>0</v>
      </c>
      <c r="H47">
        <v>0</v>
      </c>
      <c r="I47">
        <v>0</v>
      </c>
    </row>
    <row r="48" spans="1:9" ht="20.5">
      <c r="A48" s="1">
        <v>2000</v>
      </c>
      <c r="B48" s="3">
        <v>128177</v>
      </c>
      <c r="C48" s="11">
        <v>0.44</v>
      </c>
      <c r="D48" s="3">
        <v>4921</v>
      </c>
      <c r="E48" s="11">
        <v>0.34</v>
      </c>
      <c r="H48">
        <f>(B48/$B$47)*100</f>
        <v>143.57225265185883</v>
      </c>
      <c r="I48">
        <f t="shared" ref="I48:I53" si="1">(D48/$D$47)*100</f>
        <v>134.08719346049048</v>
      </c>
    </row>
    <row r="49" spans="1:9" ht="20.5">
      <c r="A49" s="1">
        <v>2010</v>
      </c>
      <c r="B49" s="3">
        <v>168471</v>
      </c>
      <c r="C49" s="11">
        <v>0.31</v>
      </c>
      <c r="D49" s="3">
        <v>5437</v>
      </c>
      <c r="E49" s="11">
        <v>0.1</v>
      </c>
      <c r="H49">
        <f t="shared" ref="H49:H53" si="2">(B49/$B$47)*100</f>
        <v>188.70593769951947</v>
      </c>
      <c r="I49">
        <f t="shared" si="1"/>
        <v>148.14713896457766</v>
      </c>
    </row>
    <row r="50" spans="1:9" ht="20.5">
      <c r="A50" s="1">
        <v>2020</v>
      </c>
      <c r="B50" s="3">
        <v>226148</v>
      </c>
      <c r="C50" s="11">
        <v>0.34</v>
      </c>
      <c r="D50" s="3">
        <v>9189</v>
      </c>
      <c r="E50" s="11">
        <v>0.69</v>
      </c>
      <c r="H50">
        <f t="shared" si="2"/>
        <v>253.31048310315089</v>
      </c>
      <c r="I50">
        <f t="shared" si="1"/>
        <v>250.38147138964578</v>
      </c>
    </row>
    <row r="51" spans="1:9" ht="20.5">
      <c r="A51" s="1">
        <v>2025</v>
      </c>
      <c r="B51" s="8">
        <v>268404</v>
      </c>
      <c r="C51" s="11">
        <v>0.19</v>
      </c>
      <c r="D51" s="8">
        <v>10187</v>
      </c>
      <c r="E51" s="11">
        <v>0.11</v>
      </c>
      <c r="H51">
        <f t="shared" si="2"/>
        <v>300.64182264188986</v>
      </c>
      <c r="I51">
        <f t="shared" si="1"/>
        <v>277.57493188010898</v>
      </c>
    </row>
    <row r="52" spans="1:9" ht="20.5">
      <c r="A52" s="1">
        <v>2030</v>
      </c>
      <c r="B52" s="3">
        <v>310660</v>
      </c>
      <c r="C52" s="11">
        <v>0.16</v>
      </c>
      <c r="D52" s="3">
        <v>11184</v>
      </c>
      <c r="E52" s="11">
        <v>0.1</v>
      </c>
      <c r="H52">
        <f t="shared" si="2"/>
        <v>347.97316218062883</v>
      </c>
      <c r="I52">
        <f t="shared" si="1"/>
        <v>304.74114441416896</v>
      </c>
    </row>
    <row r="53" spans="1:9" ht="20.5">
      <c r="A53" s="1">
        <v>2035</v>
      </c>
      <c r="B53" s="8">
        <v>366301</v>
      </c>
      <c r="C53" s="11">
        <v>0.18</v>
      </c>
      <c r="D53" s="8">
        <v>13031</v>
      </c>
      <c r="E53" s="11">
        <v>0.17</v>
      </c>
      <c r="H53">
        <f t="shared" si="2"/>
        <v>410.29716500330437</v>
      </c>
      <c r="I53">
        <f t="shared" si="1"/>
        <v>355.06811989100817</v>
      </c>
    </row>
    <row r="59" spans="1:9" ht="50" customHeight="1">
      <c r="A59" s="53" t="s">
        <v>40</v>
      </c>
      <c r="B59" s="54"/>
      <c r="C59" s="54"/>
      <c r="D59" s="54"/>
      <c r="E59" s="55"/>
    </row>
    <row r="60" spans="1:9" ht="82">
      <c r="A60" s="10" t="s">
        <v>41</v>
      </c>
      <c r="B60" s="10">
        <v>2025</v>
      </c>
      <c r="C60" s="10">
        <v>2030</v>
      </c>
      <c r="D60" s="10">
        <v>2035</v>
      </c>
      <c r="E60" s="10" t="s">
        <v>42</v>
      </c>
    </row>
    <row r="61" spans="1:9" ht="61.5">
      <c r="A61" s="10" t="s">
        <v>34</v>
      </c>
      <c r="B61" s="10">
        <v>9</v>
      </c>
      <c r="C61" s="10">
        <v>10</v>
      </c>
      <c r="D61" s="10">
        <v>12</v>
      </c>
      <c r="E61" s="1" t="s">
        <v>35</v>
      </c>
    </row>
    <row r="62" spans="1:9" ht="82">
      <c r="A62" s="10" t="s">
        <v>28</v>
      </c>
      <c r="B62" s="10">
        <v>435</v>
      </c>
      <c r="C62" s="10">
        <v>478</v>
      </c>
      <c r="D62" s="10">
        <v>556</v>
      </c>
      <c r="E62" s="1" t="s">
        <v>32</v>
      </c>
    </row>
    <row r="63" spans="1:9" ht="82">
      <c r="A63" s="10" t="s">
        <v>25</v>
      </c>
      <c r="B63" s="10">
        <v>706</v>
      </c>
      <c r="C63" s="10">
        <v>775</v>
      </c>
      <c r="D63" s="10">
        <v>903</v>
      </c>
      <c r="E63" s="1" t="s">
        <v>29</v>
      </c>
    </row>
    <row r="64" spans="1:9" ht="82">
      <c r="A64" s="10" t="s">
        <v>31</v>
      </c>
      <c r="B64" s="10">
        <v>195</v>
      </c>
      <c r="C64" s="10">
        <v>214</v>
      </c>
      <c r="D64" s="10">
        <v>249</v>
      </c>
      <c r="E64" s="1" t="s">
        <v>26</v>
      </c>
    </row>
    <row r="65" spans="1:5" ht="82">
      <c r="A65" s="10" t="s">
        <v>19</v>
      </c>
      <c r="B65" s="8">
        <v>4518</v>
      </c>
      <c r="C65" s="8">
        <v>4960</v>
      </c>
      <c r="D65" s="8">
        <v>5779</v>
      </c>
      <c r="E65" s="1" t="s">
        <v>23</v>
      </c>
    </row>
    <row r="66" spans="1:5" ht="61.5">
      <c r="A66" s="10" t="s">
        <v>22</v>
      </c>
      <c r="B66" s="8">
        <v>3880</v>
      </c>
      <c r="C66" s="8">
        <v>4260</v>
      </c>
      <c r="D66" s="8">
        <v>4963</v>
      </c>
      <c r="E66" s="1" t="s">
        <v>20</v>
      </c>
    </row>
    <row r="67" spans="1:5" ht="41">
      <c r="A67" s="10" t="s">
        <v>16</v>
      </c>
      <c r="B67" s="10">
        <v>444</v>
      </c>
      <c r="C67" s="10">
        <v>488</v>
      </c>
      <c r="D67" s="10">
        <v>568</v>
      </c>
      <c r="E67" s="1" t="s">
        <v>17</v>
      </c>
    </row>
    <row r="71" spans="1:5" ht="50" customHeight="1">
      <c r="A71" s="53" t="s">
        <v>43</v>
      </c>
      <c r="B71" s="54"/>
      <c r="C71" s="54"/>
      <c r="D71" s="54"/>
      <c r="E71" s="55"/>
    </row>
    <row r="72" spans="1:5" ht="82">
      <c r="A72" s="10" t="s">
        <v>41</v>
      </c>
      <c r="B72" s="10">
        <v>2025</v>
      </c>
      <c r="C72" s="10">
        <v>2030</v>
      </c>
      <c r="D72" s="10">
        <v>2035</v>
      </c>
      <c r="E72" s="10" t="s">
        <v>42</v>
      </c>
    </row>
    <row r="73" spans="1:5" ht="61.5">
      <c r="A73" s="10" t="s">
        <v>34</v>
      </c>
      <c r="B73" s="10">
        <v>242</v>
      </c>
      <c r="C73" s="10">
        <v>280</v>
      </c>
      <c r="D73" s="10">
        <v>330</v>
      </c>
      <c r="E73" s="1" t="s">
        <v>35</v>
      </c>
    </row>
    <row r="74" spans="1:5" ht="82">
      <c r="A74" s="10" t="s">
        <v>28</v>
      </c>
      <c r="B74" s="8">
        <v>11461</v>
      </c>
      <c r="C74" s="8">
        <v>13265</v>
      </c>
      <c r="D74" s="8">
        <v>15641</v>
      </c>
      <c r="E74" s="1" t="s">
        <v>32</v>
      </c>
    </row>
    <row r="75" spans="1:5" ht="82">
      <c r="A75" s="10" t="s">
        <v>25</v>
      </c>
      <c r="B75" s="8">
        <v>18600</v>
      </c>
      <c r="C75" s="8">
        <v>21529</v>
      </c>
      <c r="D75" s="8">
        <v>25385</v>
      </c>
      <c r="E75" s="1" t="s">
        <v>29</v>
      </c>
    </row>
    <row r="76" spans="1:5" ht="82">
      <c r="A76" s="10" t="s">
        <v>31</v>
      </c>
      <c r="B76" s="8">
        <v>5127</v>
      </c>
      <c r="C76" s="8">
        <v>5934</v>
      </c>
      <c r="D76" s="8">
        <v>6996</v>
      </c>
      <c r="E76" s="1" t="s">
        <v>26</v>
      </c>
    </row>
    <row r="77" spans="1:5" ht="82">
      <c r="A77" s="10" t="s">
        <v>19</v>
      </c>
      <c r="B77" s="8">
        <v>119037</v>
      </c>
      <c r="C77" s="8">
        <v>137778</v>
      </c>
      <c r="D77" s="8">
        <v>162455</v>
      </c>
      <c r="E77" s="1" t="s">
        <v>23</v>
      </c>
    </row>
    <row r="78" spans="1:5" ht="61.5">
      <c r="A78" s="10" t="s">
        <v>22</v>
      </c>
      <c r="B78" s="8">
        <v>102235</v>
      </c>
      <c r="C78" s="8">
        <v>118330</v>
      </c>
      <c r="D78" s="8">
        <v>139524</v>
      </c>
      <c r="E78" s="1" t="s">
        <v>20</v>
      </c>
    </row>
    <row r="79" spans="1:5" ht="41">
      <c r="A79" s="10" t="s">
        <v>16</v>
      </c>
      <c r="B79" s="8">
        <v>11702</v>
      </c>
      <c r="C79" s="8">
        <v>13545</v>
      </c>
      <c r="D79" s="8">
        <v>15971</v>
      </c>
      <c r="E79" s="1" t="s">
        <v>17</v>
      </c>
    </row>
    <row r="82" spans="1:18" ht="20.5" customHeight="1">
      <c r="A82" s="57" t="s">
        <v>44</v>
      </c>
      <c r="B82" s="58"/>
      <c r="C82" s="58"/>
      <c r="D82" s="58"/>
      <c r="E82" s="58"/>
      <c r="F82" s="58"/>
      <c r="G82" s="58"/>
      <c r="H82" s="59"/>
      <c r="K82" s="57" t="s">
        <v>51</v>
      </c>
      <c r="L82" s="58"/>
      <c r="M82" s="58"/>
      <c r="N82" s="58"/>
      <c r="O82" s="58"/>
      <c r="P82" s="58"/>
      <c r="Q82" s="58"/>
      <c r="R82" s="59"/>
    </row>
    <row r="83" spans="1:18" ht="164">
      <c r="A83" s="10" t="s">
        <v>41</v>
      </c>
      <c r="B83" s="1" t="s">
        <v>45</v>
      </c>
      <c r="C83" s="10" t="s">
        <v>46</v>
      </c>
      <c r="D83" s="10" t="s">
        <v>47</v>
      </c>
      <c r="E83" s="10" t="s">
        <v>48</v>
      </c>
      <c r="F83" s="10" t="s">
        <v>49</v>
      </c>
      <c r="G83" s="10" t="s">
        <v>50</v>
      </c>
      <c r="H83" s="10" t="s">
        <v>49</v>
      </c>
      <c r="K83" s="10" t="s">
        <v>41</v>
      </c>
      <c r="L83" s="1" t="s">
        <v>45</v>
      </c>
      <c r="M83" s="10" t="s">
        <v>46</v>
      </c>
      <c r="N83" s="10" t="s">
        <v>47</v>
      </c>
      <c r="O83" s="10" t="s">
        <v>48</v>
      </c>
      <c r="P83" s="10" t="s">
        <v>49</v>
      </c>
      <c r="Q83" s="10" t="s">
        <v>50</v>
      </c>
      <c r="R83" s="10" t="s">
        <v>49</v>
      </c>
    </row>
    <row r="84" spans="1:18" ht="20.5">
      <c r="A84" s="10" t="s">
        <v>34</v>
      </c>
      <c r="B84" s="1">
        <v>1</v>
      </c>
      <c r="C84" s="10">
        <v>9</v>
      </c>
      <c r="D84" s="10">
        <v>9</v>
      </c>
      <c r="E84" s="10">
        <v>10</v>
      </c>
      <c r="F84" s="10">
        <v>10</v>
      </c>
      <c r="G84" s="10">
        <v>12</v>
      </c>
      <c r="H84" s="10">
        <v>12</v>
      </c>
      <c r="K84" s="10" t="s">
        <v>34</v>
      </c>
      <c r="L84" s="1">
        <v>1</v>
      </c>
      <c r="M84" s="10">
        <v>242</v>
      </c>
      <c r="N84" s="10">
        <v>242</v>
      </c>
      <c r="O84" s="10">
        <v>280</v>
      </c>
      <c r="P84" s="10">
        <v>280</v>
      </c>
      <c r="Q84" s="10">
        <v>330</v>
      </c>
      <c r="R84" s="10">
        <v>330</v>
      </c>
    </row>
    <row r="85" spans="1:18" ht="20.5">
      <c r="A85" s="10" t="s">
        <v>28</v>
      </c>
      <c r="B85" s="1">
        <v>1.2</v>
      </c>
      <c r="C85" s="10">
        <v>435</v>
      </c>
      <c r="D85" s="10">
        <v>363</v>
      </c>
      <c r="E85" s="10">
        <v>478</v>
      </c>
      <c r="F85" s="10">
        <v>398</v>
      </c>
      <c r="G85" s="10">
        <v>556</v>
      </c>
      <c r="H85" s="10">
        <v>463</v>
      </c>
      <c r="K85" s="10" t="s">
        <v>28</v>
      </c>
      <c r="L85" s="1">
        <v>1.2</v>
      </c>
      <c r="M85" s="10">
        <v>11461</v>
      </c>
      <c r="N85" s="10">
        <v>9551</v>
      </c>
      <c r="O85" s="10">
        <v>13265</v>
      </c>
      <c r="P85" s="10">
        <v>11054</v>
      </c>
      <c r="Q85" s="10">
        <v>15641</v>
      </c>
      <c r="R85" s="10">
        <v>13034</v>
      </c>
    </row>
    <row r="86" spans="1:18" ht="20.5">
      <c r="A86" s="10" t="s">
        <v>25</v>
      </c>
      <c r="B86" s="1">
        <v>1.5</v>
      </c>
      <c r="C86" s="10">
        <v>706</v>
      </c>
      <c r="D86" s="10">
        <v>471</v>
      </c>
      <c r="E86" s="10">
        <v>775</v>
      </c>
      <c r="F86" s="10">
        <v>517</v>
      </c>
      <c r="G86" s="10">
        <v>903</v>
      </c>
      <c r="H86" s="10">
        <v>602</v>
      </c>
      <c r="K86" s="10" t="s">
        <v>25</v>
      </c>
      <c r="L86" s="1">
        <v>1.5</v>
      </c>
      <c r="M86" s="10">
        <v>18600</v>
      </c>
      <c r="N86" s="10">
        <v>12400</v>
      </c>
      <c r="O86" s="10">
        <v>21529</v>
      </c>
      <c r="P86" s="10">
        <v>14352</v>
      </c>
      <c r="Q86" s="10">
        <v>25385</v>
      </c>
      <c r="R86" s="10">
        <v>16923</v>
      </c>
    </row>
    <row r="87" spans="1:18" ht="20.5">
      <c r="A87" s="10" t="s">
        <v>31</v>
      </c>
      <c r="B87" s="1">
        <v>1.7</v>
      </c>
      <c r="C87" s="10">
        <v>195</v>
      </c>
      <c r="D87" s="10">
        <v>115</v>
      </c>
      <c r="E87" s="10">
        <v>214</v>
      </c>
      <c r="F87" s="10">
        <v>126</v>
      </c>
      <c r="G87" s="10">
        <v>249</v>
      </c>
      <c r="H87" s="10">
        <v>146</v>
      </c>
      <c r="K87" s="10" t="s">
        <v>31</v>
      </c>
      <c r="L87" s="1">
        <v>1.7</v>
      </c>
      <c r="M87" s="10">
        <v>5127</v>
      </c>
      <c r="N87" s="10">
        <v>3016</v>
      </c>
      <c r="O87" s="10">
        <v>5934</v>
      </c>
      <c r="P87" s="10">
        <v>3490</v>
      </c>
      <c r="Q87" s="10">
        <v>6996</v>
      </c>
      <c r="R87" s="10">
        <v>4116</v>
      </c>
    </row>
    <row r="88" spans="1:18" ht="20.5">
      <c r="A88" s="10" t="s">
        <v>19</v>
      </c>
      <c r="B88" s="1">
        <v>2</v>
      </c>
      <c r="C88" s="8">
        <v>4518</v>
      </c>
      <c r="D88" s="10">
        <v>2259</v>
      </c>
      <c r="E88" s="8">
        <v>4960</v>
      </c>
      <c r="F88" s="10">
        <v>2480</v>
      </c>
      <c r="G88" s="8">
        <v>5779</v>
      </c>
      <c r="H88" s="10">
        <v>2890</v>
      </c>
      <c r="K88" s="10" t="s">
        <v>19</v>
      </c>
      <c r="L88" s="1">
        <v>2</v>
      </c>
      <c r="M88" s="10">
        <v>119037</v>
      </c>
      <c r="N88" s="10">
        <v>59519</v>
      </c>
      <c r="O88" s="10">
        <v>137778</v>
      </c>
      <c r="P88" s="10">
        <v>68889</v>
      </c>
      <c r="Q88" s="10">
        <v>162455</v>
      </c>
      <c r="R88" s="10">
        <v>81227</v>
      </c>
    </row>
    <row r="89" spans="1:18" ht="20.5">
      <c r="A89" s="10" t="s">
        <v>22</v>
      </c>
      <c r="B89" s="1">
        <v>2.2000000000000002</v>
      </c>
      <c r="C89" s="8">
        <v>3880</v>
      </c>
      <c r="D89" s="10">
        <v>1764</v>
      </c>
      <c r="E89" s="8">
        <v>4260</v>
      </c>
      <c r="F89" s="10">
        <v>1936</v>
      </c>
      <c r="G89" s="8">
        <v>4963</v>
      </c>
      <c r="H89" s="10">
        <v>2256</v>
      </c>
      <c r="K89" s="10" t="s">
        <v>22</v>
      </c>
      <c r="L89" s="1">
        <v>2.2000000000000002</v>
      </c>
      <c r="M89" s="10">
        <v>102235</v>
      </c>
      <c r="N89" s="10">
        <v>46471</v>
      </c>
      <c r="O89" s="10">
        <v>118330</v>
      </c>
      <c r="P89" s="10">
        <v>53787</v>
      </c>
      <c r="Q89" s="10">
        <v>139524</v>
      </c>
      <c r="R89" s="10">
        <v>63420</v>
      </c>
    </row>
    <row r="90" spans="1:18" ht="20.5">
      <c r="A90" s="10" t="s">
        <v>16</v>
      </c>
      <c r="B90" s="1">
        <v>2.5</v>
      </c>
      <c r="C90" s="10">
        <v>444</v>
      </c>
      <c r="D90" s="10">
        <v>178</v>
      </c>
      <c r="E90" s="10">
        <v>488</v>
      </c>
      <c r="F90" s="10">
        <v>195</v>
      </c>
      <c r="G90" s="10">
        <v>568</v>
      </c>
      <c r="H90" s="10">
        <v>227</v>
      </c>
      <c r="K90" s="10" t="s">
        <v>16</v>
      </c>
      <c r="L90" s="1">
        <v>2.5</v>
      </c>
      <c r="M90" s="10">
        <v>11702</v>
      </c>
      <c r="N90" s="10">
        <v>4681</v>
      </c>
      <c r="O90" s="10">
        <v>13545</v>
      </c>
      <c r="P90" s="10">
        <v>5418</v>
      </c>
      <c r="Q90" s="10">
        <v>15971</v>
      </c>
      <c r="R90" s="10">
        <v>6388</v>
      </c>
    </row>
    <row r="94" spans="1:18" ht="20.5">
      <c r="A94" s="10" t="s">
        <v>41</v>
      </c>
      <c r="B94" s="10">
        <v>2025</v>
      </c>
      <c r="C94" s="10">
        <v>2030</v>
      </c>
      <c r="D94" s="10">
        <v>2035</v>
      </c>
    </row>
    <row r="95" spans="1:18" ht="20.5">
      <c r="A95" s="10" t="s">
        <v>34</v>
      </c>
      <c r="B95">
        <f>D84+N84</f>
        <v>251</v>
      </c>
      <c r="C95">
        <f>F84+P84</f>
        <v>290</v>
      </c>
      <c r="D95">
        <f>H84+R84</f>
        <v>342</v>
      </c>
    </row>
    <row r="96" spans="1:18" ht="20.5">
      <c r="A96" s="10" t="s">
        <v>28</v>
      </c>
      <c r="B96">
        <f t="shared" ref="B96:B101" si="3">D85+N85</f>
        <v>9914</v>
      </c>
      <c r="C96">
        <f t="shared" ref="C96:C101" si="4">F85+P85</f>
        <v>11452</v>
      </c>
      <c r="D96">
        <f t="shared" ref="D96:D101" si="5">H85+R85</f>
        <v>13497</v>
      </c>
    </row>
    <row r="97" spans="1:6" ht="20.5">
      <c r="A97" s="10" t="s">
        <v>25</v>
      </c>
      <c r="B97">
        <f t="shared" si="3"/>
        <v>12871</v>
      </c>
      <c r="C97">
        <f t="shared" si="4"/>
        <v>14869</v>
      </c>
      <c r="D97">
        <f t="shared" si="5"/>
        <v>17525</v>
      </c>
    </row>
    <row r="98" spans="1:6" ht="20.5">
      <c r="A98" s="10" t="s">
        <v>31</v>
      </c>
      <c r="B98">
        <f t="shared" si="3"/>
        <v>3131</v>
      </c>
      <c r="C98">
        <f t="shared" si="4"/>
        <v>3616</v>
      </c>
      <c r="D98">
        <f t="shared" si="5"/>
        <v>4262</v>
      </c>
    </row>
    <row r="99" spans="1:6" ht="20.5">
      <c r="A99" s="10" t="s">
        <v>19</v>
      </c>
      <c r="B99">
        <f t="shared" si="3"/>
        <v>61778</v>
      </c>
      <c r="C99">
        <f t="shared" si="4"/>
        <v>71369</v>
      </c>
      <c r="D99">
        <f t="shared" si="5"/>
        <v>84117</v>
      </c>
    </row>
    <row r="100" spans="1:6" ht="20.5">
      <c r="A100" s="10" t="s">
        <v>22</v>
      </c>
      <c r="B100">
        <f t="shared" si="3"/>
        <v>48235</v>
      </c>
      <c r="C100">
        <f t="shared" si="4"/>
        <v>55723</v>
      </c>
      <c r="D100">
        <f t="shared" si="5"/>
        <v>65676</v>
      </c>
    </row>
    <row r="101" spans="1:6" ht="20.5">
      <c r="A101" s="10" t="s">
        <v>16</v>
      </c>
      <c r="B101">
        <f t="shared" si="3"/>
        <v>4859</v>
      </c>
      <c r="C101">
        <f t="shared" si="4"/>
        <v>5613</v>
      </c>
      <c r="D101">
        <f t="shared" si="5"/>
        <v>6615</v>
      </c>
    </row>
    <row r="105" spans="1:6" ht="61.5" customHeight="1">
      <c r="A105" s="63" t="s">
        <v>56</v>
      </c>
      <c r="B105" s="64"/>
      <c r="C105" s="65"/>
    </row>
    <row r="106" spans="1:6" ht="184.5">
      <c r="A106" s="1" t="s">
        <v>41</v>
      </c>
      <c r="B106" s="1" t="s">
        <v>14</v>
      </c>
      <c r="C106" s="15" t="s">
        <v>57</v>
      </c>
    </row>
    <row r="107" spans="1:6" ht="205">
      <c r="A107" s="1" t="s">
        <v>16</v>
      </c>
      <c r="B107" s="1" t="s">
        <v>17</v>
      </c>
      <c r="C107" s="15" t="s">
        <v>58</v>
      </c>
      <c r="F107" s="15" t="s">
        <v>64</v>
      </c>
    </row>
    <row r="108" spans="1:6" ht="225.5">
      <c r="A108" s="1" t="s">
        <v>19</v>
      </c>
      <c r="B108" s="1" t="s">
        <v>20</v>
      </c>
      <c r="C108" s="15" t="s">
        <v>59</v>
      </c>
      <c r="F108" s="15" t="s">
        <v>63</v>
      </c>
    </row>
    <row r="109" spans="1:6" ht="184.5">
      <c r="A109" s="1" t="s">
        <v>22</v>
      </c>
      <c r="B109" s="1" t="s">
        <v>23</v>
      </c>
      <c r="C109" s="15" t="s">
        <v>60</v>
      </c>
      <c r="F109" s="15" t="s">
        <v>62</v>
      </c>
    </row>
    <row r="110" spans="1:6" ht="225.5">
      <c r="A110" s="1" t="s">
        <v>25</v>
      </c>
      <c r="B110" s="1" t="s">
        <v>26</v>
      </c>
      <c r="C110" s="15" t="s">
        <v>61</v>
      </c>
      <c r="F110" s="15" t="s">
        <v>61</v>
      </c>
    </row>
    <row r="111" spans="1:6" ht="205">
      <c r="A111" s="1" t="s">
        <v>28</v>
      </c>
      <c r="B111" s="1" t="s">
        <v>29</v>
      </c>
      <c r="C111" s="15" t="s">
        <v>62</v>
      </c>
      <c r="F111" s="15" t="s">
        <v>60</v>
      </c>
    </row>
    <row r="112" spans="1:6" ht="225.5">
      <c r="A112" s="1" t="s">
        <v>31</v>
      </c>
      <c r="B112" s="1" t="s">
        <v>32</v>
      </c>
      <c r="C112" s="15" t="s">
        <v>63</v>
      </c>
      <c r="F112" s="15" t="s">
        <v>59</v>
      </c>
    </row>
    <row r="113" spans="1:6" ht="205">
      <c r="A113" s="1" t="s">
        <v>34</v>
      </c>
      <c r="B113" s="1" t="s">
        <v>35</v>
      </c>
      <c r="C113" s="15" t="s">
        <v>64</v>
      </c>
      <c r="F113" s="15" t="s">
        <v>58</v>
      </c>
    </row>
  </sheetData>
  <mergeCells count="13">
    <mergeCell ref="A59:E59"/>
    <mergeCell ref="A82:H82"/>
    <mergeCell ref="K82:R82"/>
    <mergeCell ref="A34:C34"/>
    <mergeCell ref="A105:C105"/>
    <mergeCell ref="A71:E71"/>
    <mergeCell ref="L16:N16"/>
    <mergeCell ref="A1:G1"/>
    <mergeCell ref="A16:G16"/>
    <mergeCell ref="A24:C24"/>
    <mergeCell ref="A45:E45"/>
    <mergeCell ref="F24:G24"/>
    <mergeCell ref="J24:L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E586-D050-4CCB-B90D-24ED5C940E7A}">
  <dimension ref="A1:AA89"/>
  <sheetViews>
    <sheetView topLeftCell="A40" zoomScale="85" zoomScaleNormal="85" workbookViewId="0">
      <selection activeCell="I80" sqref="I80"/>
    </sheetView>
  </sheetViews>
  <sheetFormatPr baseColWidth="10" defaultRowHeight="14.5"/>
  <cols>
    <col min="2" max="2" width="12.6328125" bestFit="1" customWidth="1"/>
  </cols>
  <sheetData>
    <row r="1" spans="1:26" ht="20.5" customHeight="1">
      <c r="A1" s="57" t="s">
        <v>65</v>
      </c>
      <c r="B1" s="58"/>
      <c r="C1" s="58"/>
      <c r="D1" s="58"/>
      <c r="E1" s="58"/>
      <c r="F1" s="58"/>
      <c r="G1" s="59"/>
    </row>
    <row r="2" spans="1:26" ht="102.5">
      <c r="A2" s="1" t="s">
        <v>1</v>
      </c>
      <c r="B2" s="1" t="s">
        <v>66</v>
      </c>
      <c r="C2" s="1" t="s">
        <v>3</v>
      </c>
      <c r="D2" s="1" t="s">
        <v>67</v>
      </c>
      <c r="E2" s="1" t="s">
        <v>5</v>
      </c>
      <c r="F2" s="1" t="s">
        <v>68</v>
      </c>
      <c r="G2" s="1" t="s">
        <v>7</v>
      </c>
    </row>
    <row r="3" spans="1:26" ht="20.5">
      <c r="A3" s="1">
        <v>1990</v>
      </c>
      <c r="B3" s="1">
        <v>426257</v>
      </c>
      <c r="C3" s="1">
        <v>0</v>
      </c>
      <c r="D3" s="1">
        <v>56331</v>
      </c>
      <c r="E3" s="1">
        <v>0</v>
      </c>
      <c r="F3" s="1">
        <v>2354</v>
      </c>
      <c r="G3" s="1">
        <v>0</v>
      </c>
    </row>
    <row r="4" spans="1:26" ht="20.5">
      <c r="A4" s="1">
        <v>1995</v>
      </c>
      <c r="B4" s="1">
        <v>510274</v>
      </c>
      <c r="C4" s="11">
        <v>0.2</v>
      </c>
      <c r="D4" s="1">
        <v>71399</v>
      </c>
      <c r="E4" s="11">
        <v>0.27</v>
      </c>
      <c r="F4" s="1">
        <v>2739</v>
      </c>
      <c r="G4" s="11">
        <v>0.16</v>
      </c>
    </row>
    <row r="5" spans="1:26" ht="20.5">
      <c r="A5" s="1">
        <v>2000</v>
      </c>
      <c r="B5" s="1">
        <v>575292</v>
      </c>
      <c r="C5" s="11">
        <v>0.13</v>
      </c>
      <c r="D5" s="1">
        <v>81601</v>
      </c>
      <c r="E5" s="11">
        <v>0.14000000000000001</v>
      </c>
      <c r="F5" s="1">
        <v>3086</v>
      </c>
      <c r="G5" s="11">
        <v>0.13</v>
      </c>
    </row>
    <row r="6" spans="1:26" ht="20.5">
      <c r="A6" s="1">
        <v>2005</v>
      </c>
      <c r="B6" s="1">
        <v>642299</v>
      </c>
      <c r="C6" s="11">
        <v>0.12</v>
      </c>
      <c r="D6" s="1">
        <v>94141</v>
      </c>
      <c r="E6" s="11">
        <v>0.15</v>
      </c>
      <c r="F6" s="1">
        <v>3107</v>
      </c>
      <c r="G6" s="11">
        <v>0.01</v>
      </c>
    </row>
    <row r="7" spans="1:26" ht="20.5">
      <c r="A7" s="1">
        <v>2010</v>
      </c>
      <c r="B7" s="1">
        <v>899048</v>
      </c>
      <c r="C7" s="11">
        <v>0.4</v>
      </c>
      <c r="D7" s="1">
        <v>136493</v>
      </c>
      <c r="E7" s="11">
        <v>0.45</v>
      </c>
      <c r="F7" s="1">
        <v>4126</v>
      </c>
      <c r="G7" s="11">
        <v>0.33</v>
      </c>
    </row>
    <row r="8" spans="1:26" ht="20.5">
      <c r="A8" s="1">
        <v>2020</v>
      </c>
      <c r="B8" s="1">
        <v>1062027</v>
      </c>
      <c r="C8" s="11">
        <v>0.18</v>
      </c>
      <c r="D8" s="1">
        <v>172753</v>
      </c>
      <c r="E8" s="11">
        <v>0.27</v>
      </c>
      <c r="F8" s="1">
        <v>5393</v>
      </c>
      <c r="G8" s="11">
        <v>0.31</v>
      </c>
    </row>
    <row r="9" spans="1:26" ht="20.5">
      <c r="A9" s="1">
        <v>2025</v>
      </c>
      <c r="B9" s="1">
        <v>1289952</v>
      </c>
      <c r="C9" s="11">
        <v>0.21</v>
      </c>
      <c r="D9" s="1">
        <v>216543</v>
      </c>
      <c r="E9" s="11">
        <v>0.25</v>
      </c>
      <c r="F9" s="1">
        <v>6010</v>
      </c>
      <c r="G9" s="11">
        <v>0.11</v>
      </c>
    </row>
    <row r="10" spans="1:26" ht="20.5">
      <c r="A10" s="1">
        <v>2030</v>
      </c>
      <c r="B10" s="1">
        <v>1509991</v>
      </c>
      <c r="C10" s="11">
        <v>0.17</v>
      </c>
      <c r="D10" s="1">
        <v>261979</v>
      </c>
      <c r="E10" s="11">
        <v>0.21</v>
      </c>
      <c r="F10" s="1">
        <v>6884</v>
      </c>
      <c r="G10" s="11">
        <v>0.15</v>
      </c>
    </row>
    <row r="11" spans="1:26" ht="20.5">
      <c r="A11" s="1">
        <v>2035</v>
      </c>
      <c r="B11" s="1">
        <v>1767564</v>
      </c>
      <c r="C11" s="11">
        <v>0.17</v>
      </c>
      <c r="D11" s="1">
        <v>316950</v>
      </c>
      <c r="E11" s="11">
        <v>0.21</v>
      </c>
      <c r="F11" s="1">
        <v>7887</v>
      </c>
      <c r="G11" s="11">
        <v>0.15</v>
      </c>
    </row>
    <row r="15" spans="1:26">
      <c r="A15" s="71" t="s">
        <v>69</v>
      </c>
      <c r="B15" s="71"/>
      <c r="C15" s="71"/>
      <c r="D15" s="71"/>
      <c r="E15" s="71"/>
      <c r="F15" s="71"/>
      <c r="G15" s="71"/>
      <c r="H15" s="71"/>
      <c r="J15" s="71" t="s">
        <v>72</v>
      </c>
      <c r="K15" s="71"/>
      <c r="L15" s="71"/>
      <c r="M15" s="71"/>
      <c r="N15" s="71"/>
      <c r="O15" s="71"/>
      <c r="P15" s="71"/>
      <c r="Q15" s="71"/>
    </row>
    <row r="16" spans="1:26" ht="15" thickBot="1">
      <c r="A16" s="16" t="s">
        <v>1</v>
      </c>
      <c r="B16" s="16" t="s">
        <v>34</v>
      </c>
      <c r="C16" s="16" t="s">
        <v>31</v>
      </c>
      <c r="D16" s="16" t="s">
        <v>28</v>
      </c>
      <c r="E16" s="16" t="s">
        <v>25</v>
      </c>
      <c r="F16" s="16" t="s">
        <v>22</v>
      </c>
      <c r="G16" s="16" t="s">
        <v>19</v>
      </c>
      <c r="H16" s="16" t="s">
        <v>16</v>
      </c>
      <c r="J16" s="16" t="s">
        <v>1</v>
      </c>
      <c r="K16" s="16" t="s">
        <v>34</v>
      </c>
      <c r="L16" s="16" t="s">
        <v>31</v>
      </c>
      <c r="M16" s="16" t="s">
        <v>28</v>
      </c>
      <c r="N16" s="16" t="s">
        <v>25</v>
      </c>
      <c r="O16" s="16" t="s">
        <v>22</v>
      </c>
      <c r="P16" s="16" t="s">
        <v>19</v>
      </c>
      <c r="Q16" s="16" t="s">
        <v>16</v>
      </c>
      <c r="S16" s="16" t="s">
        <v>1</v>
      </c>
      <c r="T16" s="16" t="s">
        <v>34</v>
      </c>
      <c r="U16" s="16" t="s">
        <v>31</v>
      </c>
      <c r="V16" s="16" t="s">
        <v>28</v>
      </c>
      <c r="W16" s="16" t="s">
        <v>25</v>
      </c>
      <c r="X16" s="16" t="s">
        <v>22</v>
      </c>
      <c r="Y16" s="16" t="s">
        <v>19</v>
      </c>
      <c r="Z16" s="16" t="s">
        <v>16</v>
      </c>
    </row>
    <row r="17" spans="1:27" ht="15" thickBot="1">
      <c r="A17">
        <v>2016</v>
      </c>
      <c r="B17" s="4">
        <v>0.05</v>
      </c>
      <c r="C17" s="4">
        <v>0.11</v>
      </c>
      <c r="D17" s="4">
        <v>0.14000000000000001</v>
      </c>
      <c r="E17" s="4">
        <v>0.16</v>
      </c>
      <c r="F17" s="4">
        <v>0.16</v>
      </c>
      <c r="G17" s="4">
        <v>0.3</v>
      </c>
      <c r="H17" s="4">
        <v>0.09</v>
      </c>
      <c r="J17">
        <v>2016</v>
      </c>
      <c r="K17" s="31">
        <v>0.08</v>
      </c>
      <c r="L17" s="31">
        <v>0.12</v>
      </c>
      <c r="M17" s="31">
        <v>0.15</v>
      </c>
      <c r="N17" s="31">
        <v>0.16</v>
      </c>
      <c r="O17" s="31">
        <v>0.16</v>
      </c>
      <c r="P17" s="31">
        <v>0.25</v>
      </c>
      <c r="Q17" s="31">
        <v>7.0000000000000007E-2</v>
      </c>
      <c r="S17" s="18">
        <v>2024</v>
      </c>
      <c r="T17" s="28">
        <v>0.08</v>
      </c>
      <c r="U17" s="28">
        <v>0.14299999999999999</v>
      </c>
      <c r="V17" s="28">
        <v>0.17799999999999999</v>
      </c>
      <c r="W17" s="28">
        <v>0.188</v>
      </c>
      <c r="X17" s="28">
        <v>0.14399999999999999</v>
      </c>
      <c r="Y17" s="28">
        <v>0.21</v>
      </c>
      <c r="Z17" s="28">
        <v>0.05</v>
      </c>
      <c r="AA17" s="26"/>
    </row>
    <row r="18" spans="1:27" ht="15" thickBot="1">
      <c r="A18">
        <v>2018</v>
      </c>
      <c r="B18" s="4">
        <v>0.06</v>
      </c>
      <c r="C18" s="4">
        <v>0.12</v>
      </c>
      <c r="D18" s="4">
        <v>0.16</v>
      </c>
      <c r="E18" s="4">
        <v>0.17</v>
      </c>
      <c r="F18" s="4">
        <v>0.16</v>
      </c>
      <c r="G18" s="4">
        <v>0.26</v>
      </c>
      <c r="H18" s="4">
        <v>0.08</v>
      </c>
      <c r="J18">
        <v>2018</v>
      </c>
      <c r="K18" s="31">
        <v>7.0000000000000007E-2</v>
      </c>
      <c r="L18" s="31">
        <v>0.13</v>
      </c>
      <c r="M18" s="31">
        <v>0.14000000000000001</v>
      </c>
      <c r="N18" s="31">
        <v>0.16</v>
      </c>
      <c r="O18" s="31">
        <v>0.16</v>
      </c>
      <c r="P18" s="31">
        <v>0.26</v>
      </c>
      <c r="Q18" s="31">
        <v>0.08</v>
      </c>
      <c r="S18" s="18">
        <v>2026</v>
      </c>
      <c r="T18" s="28">
        <v>8.1000000000000003E-2</v>
      </c>
      <c r="U18" s="28">
        <v>0.14599999999999999</v>
      </c>
      <c r="V18" s="28">
        <v>0.185</v>
      </c>
      <c r="W18" s="28">
        <v>0.19500000000000001</v>
      </c>
      <c r="X18" s="28">
        <v>0.13800000000000001</v>
      </c>
      <c r="Y18" s="28">
        <v>0.2</v>
      </c>
      <c r="Z18" s="28">
        <v>4.4999999999999998E-2</v>
      </c>
    </row>
    <row r="19" spans="1:27" ht="15" thickBot="1">
      <c r="A19">
        <v>2020</v>
      </c>
      <c r="B19" s="4">
        <v>7.0000000000000007E-2</v>
      </c>
      <c r="C19" s="4">
        <v>0.11</v>
      </c>
      <c r="D19" s="4">
        <v>0.16</v>
      </c>
      <c r="E19" s="4">
        <v>0.17</v>
      </c>
      <c r="F19" s="4">
        <v>0.16</v>
      </c>
      <c r="G19" s="4">
        <v>0.26</v>
      </c>
      <c r="H19" s="4">
        <v>0.09</v>
      </c>
      <c r="J19">
        <v>2020</v>
      </c>
      <c r="K19" s="31">
        <v>8.3000000000000004E-2</v>
      </c>
      <c r="L19" s="31">
        <v>0.13600000000000001</v>
      </c>
      <c r="M19" s="31">
        <v>0.151</v>
      </c>
      <c r="N19" s="31">
        <v>0.156</v>
      </c>
      <c r="O19" s="31">
        <v>0.155</v>
      </c>
      <c r="P19" s="31">
        <v>0.255</v>
      </c>
      <c r="Q19" s="31">
        <v>6.5000000000000002E-2</v>
      </c>
      <c r="S19" s="18">
        <v>2028</v>
      </c>
      <c r="T19" s="28">
        <v>8.1000000000000003E-2</v>
      </c>
      <c r="U19" s="28">
        <v>0.14899999999999999</v>
      </c>
      <c r="V19" s="28">
        <v>0.192</v>
      </c>
      <c r="W19" s="28">
        <v>0.20200000000000001</v>
      </c>
      <c r="X19" s="28">
        <v>0.13200000000000001</v>
      </c>
      <c r="Y19" s="28">
        <v>0.19</v>
      </c>
      <c r="Z19" s="28">
        <v>0.04</v>
      </c>
    </row>
    <row r="20" spans="1:27" ht="15" thickBot="1">
      <c r="A20">
        <v>2022</v>
      </c>
      <c r="B20" s="4">
        <v>7.0000000000000007E-2</v>
      </c>
      <c r="C20" s="4">
        <v>0.12</v>
      </c>
      <c r="D20" s="4">
        <v>0.17</v>
      </c>
      <c r="E20" s="4">
        <v>0.18</v>
      </c>
      <c r="F20" s="4">
        <v>0.15</v>
      </c>
      <c r="G20" s="4">
        <v>0.25</v>
      </c>
      <c r="H20" s="4">
        <v>7.0000000000000007E-2</v>
      </c>
      <c r="J20">
        <v>2022</v>
      </c>
      <c r="K20" s="31">
        <v>0.08</v>
      </c>
      <c r="L20" s="31">
        <v>0.14000000000000001</v>
      </c>
      <c r="M20" s="31">
        <v>0.17</v>
      </c>
      <c r="N20" s="31">
        <v>0.18</v>
      </c>
      <c r="O20" s="31">
        <v>0.15</v>
      </c>
      <c r="P20" s="31">
        <v>0.22</v>
      </c>
      <c r="Q20" s="31">
        <v>0.05</v>
      </c>
      <c r="S20" s="18">
        <v>2030</v>
      </c>
      <c r="T20" s="28">
        <v>8.2000000000000003E-2</v>
      </c>
      <c r="U20" s="28">
        <v>0.152</v>
      </c>
      <c r="V20" s="28">
        <v>0.19900000000000001</v>
      </c>
      <c r="W20" s="28">
        <v>0.20899999999999999</v>
      </c>
      <c r="X20" s="28">
        <v>0.126</v>
      </c>
      <c r="Y20" s="28">
        <v>0.18</v>
      </c>
      <c r="Z20" s="28">
        <v>3.5000000000000003E-2</v>
      </c>
      <c r="AA20" s="27"/>
    </row>
    <row r="21" spans="1:27">
      <c r="A21">
        <v>2024</v>
      </c>
      <c r="B21" s="4">
        <v>7.0000000000000007E-2</v>
      </c>
      <c r="C21" s="4">
        <v>0.12</v>
      </c>
      <c r="D21" s="4">
        <v>0.17</v>
      </c>
      <c r="E21" s="4">
        <v>0.18</v>
      </c>
      <c r="F21" s="4">
        <v>0.15</v>
      </c>
      <c r="G21" s="4">
        <v>0.25</v>
      </c>
      <c r="H21" s="4">
        <v>7.0000000000000007E-2</v>
      </c>
      <c r="J21" s="18">
        <v>2024</v>
      </c>
      <c r="K21" s="29">
        <v>0.08</v>
      </c>
      <c r="L21" s="29">
        <v>0.14299999999999999</v>
      </c>
      <c r="M21" s="29">
        <v>0.17799999999999999</v>
      </c>
      <c r="N21" s="29">
        <v>0.188</v>
      </c>
      <c r="O21" s="29">
        <v>0.14399999999999999</v>
      </c>
      <c r="P21" s="29">
        <v>0.21</v>
      </c>
      <c r="Q21" s="29">
        <v>0.05</v>
      </c>
      <c r="S21" s="18">
        <v>2032</v>
      </c>
      <c r="T21" s="28">
        <v>8.2000000000000003E-2</v>
      </c>
      <c r="U21" s="28">
        <v>0.155</v>
      </c>
      <c r="V21" s="28">
        <v>0.20599999999999999</v>
      </c>
      <c r="W21" s="28">
        <v>0.216</v>
      </c>
      <c r="X21" s="28">
        <v>0.12</v>
      </c>
      <c r="Y21" s="28">
        <v>0.17</v>
      </c>
      <c r="Z21" s="28">
        <v>0.03</v>
      </c>
    </row>
    <row r="22" spans="1:27">
      <c r="A22">
        <v>2025</v>
      </c>
      <c r="B22" s="17">
        <f>(B21+B23)/2</f>
        <v>7.0000000000000007E-2</v>
      </c>
      <c r="C22" s="17">
        <f t="shared" ref="C22:H22" si="0">(C21+C23)/2</f>
        <v>0.121</v>
      </c>
      <c r="D22" s="17">
        <f t="shared" si="0"/>
        <v>0.17099999999999999</v>
      </c>
      <c r="E22" s="17">
        <f t="shared" si="0"/>
        <v>0.182</v>
      </c>
      <c r="F22" s="17">
        <f t="shared" si="0"/>
        <v>0.14899999999999999</v>
      </c>
      <c r="G22" s="17">
        <f t="shared" si="0"/>
        <v>0.248</v>
      </c>
      <c r="H22" s="17">
        <f t="shared" si="0"/>
        <v>6.9000000000000006E-2</v>
      </c>
      <c r="J22">
        <v>2025</v>
      </c>
      <c r="K22" s="30">
        <f>(K21+K23)/2</f>
        <v>8.0500000000000002E-2</v>
      </c>
      <c r="L22" s="30">
        <f t="shared" ref="L22:Q22" si="1">(L21+L23)/2</f>
        <v>0.14449999999999999</v>
      </c>
      <c r="M22" s="30">
        <f t="shared" si="1"/>
        <v>0.18149999999999999</v>
      </c>
      <c r="N22" s="30">
        <f t="shared" si="1"/>
        <v>0.1915</v>
      </c>
      <c r="O22" s="30">
        <f t="shared" si="1"/>
        <v>0.14100000000000001</v>
      </c>
      <c r="P22" s="30">
        <f t="shared" si="1"/>
        <v>0.20500000000000002</v>
      </c>
      <c r="Q22" s="30">
        <f t="shared" si="1"/>
        <v>4.7500000000000001E-2</v>
      </c>
      <c r="S22" s="18">
        <v>2035</v>
      </c>
      <c r="T22" s="28">
        <v>8.3000000000000004E-2</v>
      </c>
      <c r="U22" s="28">
        <v>0.158</v>
      </c>
      <c r="V22" s="28">
        <v>0.21299999999999999</v>
      </c>
      <c r="W22" s="28">
        <v>0.223</v>
      </c>
      <c r="X22" s="28">
        <v>0.114</v>
      </c>
      <c r="Y22" s="28">
        <v>0.16</v>
      </c>
      <c r="Z22" s="28">
        <v>2.5000000000000001E-2</v>
      </c>
    </row>
    <row r="23" spans="1:27" ht="15" thickBot="1">
      <c r="A23" s="18">
        <v>2026</v>
      </c>
      <c r="B23" s="19">
        <v>7.0000000000000007E-2</v>
      </c>
      <c r="C23" s="19">
        <v>0.122</v>
      </c>
      <c r="D23" s="19">
        <v>0.17199999999999999</v>
      </c>
      <c r="E23" s="19">
        <v>0.184</v>
      </c>
      <c r="F23" s="19">
        <v>0.14799999999999999</v>
      </c>
      <c r="G23" s="19">
        <v>0.246</v>
      </c>
      <c r="H23" s="19">
        <v>6.8000000000000005E-2</v>
      </c>
      <c r="J23" s="18">
        <v>2026</v>
      </c>
      <c r="K23" s="29">
        <v>8.1000000000000003E-2</v>
      </c>
      <c r="L23" s="29">
        <v>0.14599999999999999</v>
      </c>
      <c r="M23" s="29">
        <v>0.185</v>
      </c>
      <c r="N23" s="29">
        <v>0.19500000000000001</v>
      </c>
      <c r="O23" s="29">
        <v>0.13800000000000001</v>
      </c>
      <c r="P23" s="29">
        <v>0.2</v>
      </c>
      <c r="Q23" s="29">
        <v>4.4999999999999998E-2</v>
      </c>
      <c r="S23" s="19"/>
    </row>
    <row r="24" spans="1:27" ht="15" thickBot="1">
      <c r="A24" s="18">
        <v>2027</v>
      </c>
      <c r="B24" s="19">
        <v>7.0000000000000007E-2</v>
      </c>
      <c r="C24" s="19">
        <v>0.123</v>
      </c>
      <c r="D24" s="19">
        <v>0.17299999999999999</v>
      </c>
      <c r="E24" s="19">
        <v>0.186</v>
      </c>
      <c r="F24" s="19">
        <v>0.14599999999999999</v>
      </c>
      <c r="G24" s="19">
        <v>0.24299999999999999</v>
      </c>
      <c r="H24" s="19">
        <v>6.6000000000000003E-2</v>
      </c>
      <c r="J24" s="18">
        <v>2028</v>
      </c>
      <c r="K24" s="29">
        <v>8.1000000000000003E-2</v>
      </c>
      <c r="L24" s="29">
        <v>0.14899999999999999</v>
      </c>
      <c r="M24" s="29">
        <v>0.192</v>
      </c>
      <c r="N24" s="29">
        <v>0.20200000000000001</v>
      </c>
      <c r="O24" s="29">
        <v>0.13200000000000001</v>
      </c>
      <c r="P24" s="29">
        <v>0.19</v>
      </c>
      <c r="Q24" s="29">
        <v>0.04</v>
      </c>
      <c r="S24" s="27"/>
    </row>
    <row r="25" spans="1:27" ht="15" thickBot="1">
      <c r="A25" s="18">
        <v>2028</v>
      </c>
      <c r="B25" s="19">
        <v>7.0000000000000007E-2</v>
      </c>
      <c r="C25" s="19">
        <v>0.124</v>
      </c>
      <c r="D25" s="19">
        <v>0.17399999999999999</v>
      </c>
      <c r="E25" s="19">
        <v>0.188</v>
      </c>
      <c r="F25" s="19">
        <v>0.14399999999999999</v>
      </c>
      <c r="G25" s="19">
        <v>0.24</v>
      </c>
      <c r="H25" s="19">
        <v>6.4000000000000001E-2</v>
      </c>
      <c r="J25" s="18">
        <v>2030</v>
      </c>
      <c r="K25" s="29">
        <v>8.2000000000000003E-2</v>
      </c>
      <c r="L25" s="29">
        <v>0.152</v>
      </c>
      <c r="M25" s="29">
        <v>0.19900000000000001</v>
      </c>
      <c r="N25" s="29">
        <v>0.20899999999999999</v>
      </c>
      <c r="O25" s="29">
        <v>0.126</v>
      </c>
      <c r="P25" s="29">
        <v>0.18</v>
      </c>
      <c r="Q25" s="29">
        <v>3.5000000000000003E-2</v>
      </c>
      <c r="S25" s="27"/>
    </row>
    <row r="26" spans="1:27" ht="15" thickBot="1">
      <c r="A26" s="18">
        <v>2029</v>
      </c>
      <c r="B26" s="19">
        <v>7.0000000000000007E-2</v>
      </c>
      <c r="C26" s="19">
        <v>0.125</v>
      </c>
      <c r="D26" s="19">
        <v>0.17499999999999999</v>
      </c>
      <c r="E26" s="19">
        <v>0.19</v>
      </c>
      <c r="F26" s="19">
        <v>0.14199999999999999</v>
      </c>
      <c r="G26" s="19">
        <v>0.23699999999999999</v>
      </c>
      <c r="H26" s="19">
        <v>6.2E-2</v>
      </c>
      <c r="J26" s="18">
        <v>2032</v>
      </c>
      <c r="K26" s="29">
        <v>8.2000000000000003E-2</v>
      </c>
      <c r="L26" s="29">
        <v>0.155</v>
      </c>
      <c r="M26" s="29">
        <v>0.20599999999999999</v>
      </c>
      <c r="N26" s="29">
        <v>0.216</v>
      </c>
      <c r="O26" s="29">
        <v>0.12</v>
      </c>
      <c r="P26" s="29">
        <v>0.17</v>
      </c>
      <c r="Q26" s="29">
        <v>0.03</v>
      </c>
      <c r="S26" s="19"/>
    </row>
    <row r="27" spans="1:27" ht="15" thickBot="1">
      <c r="A27" s="18">
        <v>2030</v>
      </c>
      <c r="B27" s="19">
        <v>7.0000000000000007E-2</v>
      </c>
      <c r="C27" s="19">
        <v>0.126</v>
      </c>
      <c r="D27" s="19">
        <v>0.17599999999999999</v>
      </c>
      <c r="E27" s="19">
        <v>0.192</v>
      </c>
      <c r="F27" s="19">
        <v>0.14000000000000001</v>
      </c>
      <c r="G27" s="19">
        <v>0.23400000000000001</v>
      </c>
      <c r="H27" s="19">
        <v>0.06</v>
      </c>
      <c r="J27" s="18">
        <v>2035</v>
      </c>
      <c r="K27" s="29">
        <v>8.3000000000000004E-2</v>
      </c>
      <c r="L27" s="29">
        <v>0.158</v>
      </c>
      <c r="M27" s="29">
        <v>0.21299999999999999</v>
      </c>
      <c r="N27" s="29">
        <v>0.223</v>
      </c>
      <c r="O27" s="29">
        <v>0.114</v>
      </c>
      <c r="P27" s="29">
        <v>0.16</v>
      </c>
      <c r="Q27" s="29">
        <v>2.5000000000000001E-2</v>
      </c>
      <c r="S27" s="27"/>
    </row>
    <row r="28" spans="1:27" ht="15" thickBot="1">
      <c r="S28" s="27" t="s">
        <v>73</v>
      </c>
    </row>
    <row r="30" spans="1:27" ht="21">
      <c r="A30" s="20" t="s">
        <v>1</v>
      </c>
      <c r="C30" s="22" t="s">
        <v>68</v>
      </c>
      <c r="L30" s="21" t="s">
        <v>67</v>
      </c>
    </row>
    <row r="31" spans="1:27">
      <c r="A31" s="23">
        <v>2025</v>
      </c>
      <c r="C31" s="24">
        <v>6009.6</v>
      </c>
      <c r="L31" s="24">
        <v>216542.66</v>
      </c>
    </row>
    <row r="32" spans="1:27">
      <c r="A32" s="23">
        <v>2030</v>
      </c>
      <c r="C32" s="24">
        <v>6884.43</v>
      </c>
      <c r="L32" s="24">
        <v>261979.3</v>
      </c>
    </row>
    <row r="33" spans="1:19">
      <c r="A33" s="23">
        <v>2035</v>
      </c>
      <c r="C33" s="24">
        <v>7886.61</v>
      </c>
      <c r="L33" s="24">
        <v>316949.8</v>
      </c>
    </row>
    <row r="36" spans="1:19" ht="61.5" customHeight="1">
      <c r="A36" s="72" t="s">
        <v>71</v>
      </c>
      <c r="B36" s="73"/>
      <c r="C36" s="73"/>
      <c r="D36" s="73"/>
      <c r="E36" s="73"/>
      <c r="F36" s="73"/>
      <c r="G36" s="73"/>
      <c r="H36" s="73"/>
      <c r="I36" s="73"/>
      <c r="K36" s="72" t="s">
        <v>70</v>
      </c>
      <c r="L36" s="73"/>
      <c r="M36" s="73"/>
      <c r="N36" s="73"/>
      <c r="O36" s="73"/>
      <c r="P36" s="73"/>
      <c r="Q36" s="73"/>
      <c r="R36" s="73"/>
      <c r="S36" s="73"/>
    </row>
    <row r="37" spans="1:19" ht="18">
      <c r="A37" t="s">
        <v>1</v>
      </c>
      <c r="B37" s="9" t="s">
        <v>34</v>
      </c>
      <c r="C37" s="9" t="s">
        <v>31</v>
      </c>
      <c r="D37" s="9" t="s">
        <v>28</v>
      </c>
      <c r="E37" s="9" t="s">
        <v>25</v>
      </c>
      <c r="F37" s="9" t="s">
        <v>22</v>
      </c>
      <c r="G37" s="9" t="s">
        <v>19</v>
      </c>
      <c r="H37" s="9" t="s">
        <v>16</v>
      </c>
      <c r="K37" t="s">
        <v>1</v>
      </c>
      <c r="L37" s="9" t="s">
        <v>34</v>
      </c>
      <c r="M37" s="9" t="s">
        <v>31</v>
      </c>
      <c r="N37" s="9" t="s">
        <v>28</v>
      </c>
      <c r="O37" s="9" t="s">
        <v>25</v>
      </c>
      <c r="P37" s="9" t="s">
        <v>22</v>
      </c>
      <c r="Q37" s="9" t="s">
        <v>19</v>
      </c>
      <c r="R37" s="9" t="s">
        <v>16</v>
      </c>
    </row>
    <row r="38" spans="1:19" ht="18">
      <c r="A38">
        <v>2025</v>
      </c>
      <c r="B38" s="25">
        <f t="shared" ref="B38:H38" si="2">$C$31*B22</f>
        <v>420.67200000000008</v>
      </c>
      <c r="C38" s="25">
        <f t="shared" si="2"/>
        <v>727.16160000000002</v>
      </c>
      <c r="D38" s="25">
        <f t="shared" si="2"/>
        <v>1027.6415999999999</v>
      </c>
      <c r="E38" s="25">
        <f t="shared" si="2"/>
        <v>1093.7472</v>
      </c>
      <c r="F38" s="25">
        <f t="shared" si="2"/>
        <v>895.43039999999996</v>
      </c>
      <c r="G38" s="25">
        <f t="shared" si="2"/>
        <v>1490.3808000000001</v>
      </c>
      <c r="H38" s="25">
        <f t="shared" si="2"/>
        <v>414.66240000000005</v>
      </c>
      <c r="K38">
        <v>2025</v>
      </c>
      <c r="L38" s="25">
        <f>$L$31*K22</f>
        <v>17431.684130000001</v>
      </c>
      <c r="M38" s="25">
        <f t="shared" ref="M38:R38" si="3">$L$31*L22</f>
        <v>31290.414369999999</v>
      </c>
      <c r="N38" s="25">
        <f t="shared" si="3"/>
        <v>39302.492789999997</v>
      </c>
      <c r="O38" s="25">
        <f t="shared" si="3"/>
        <v>41467.919390000003</v>
      </c>
      <c r="P38" s="25">
        <f t="shared" si="3"/>
        <v>30532.515060000005</v>
      </c>
      <c r="Q38" s="25">
        <f t="shared" si="3"/>
        <v>44391.245300000002</v>
      </c>
      <c r="R38" s="25">
        <f t="shared" si="3"/>
        <v>10285.77635</v>
      </c>
    </row>
    <row r="39" spans="1:19" ht="18">
      <c r="A39">
        <v>2030</v>
      </c>
      <c r="B39" s="25">
        <f t="shared" ref="B39:H39" si="4">$C$32*B24</f>
        <v>481.91010000000006</v>
      </c>
      <c r="C39" s="25">
        <f t="shared" si="4"/>
        <v>846.78489000000002</v>
      </c>
      <c r="D39" s="25">
        <f t="shared" si="4"/>
        <v>1191.00639</v>
      </c>
      <c r="E39" s="25">
        <f t="shared" si="4"/>
        <v>1280.50398</v>
      </c>
      <c r="F39" s="25">
        <f t="shared" si="4"/>
        <v>1005.1267799999999</v>
      </c>
      <c r="G39" s="25">
        <f t="shared" si="4"/>
        <v>1672.9164900000001</v>
      </c>
      <c r="H39" s="25">
        <f t="shared" si="4"/>
        <v>454.37238000000002</v>
      </c>
      <c r="K39">
        <v>2030</v>
      </c>
      <c r="L39" s="25">
        <f>$L$32*K25</f>
        <v>21482.302599999999</v>
      </c>
      <c r="M39" s="25">
        <f t="shared" ref="M39:R39" si="5">$L$32*L25</f>
        <v>39820.853599999995</v>
      </c>
      <c r="N39" s="25">
        <f t="shared" si="5"/>
        <v>52133.880700000002</v>
      </c>
      <c r="O39" s="25">
        <f t="shared" si="5"/>
        <v>54753.673699999992</v>
      </c>
      <c r="P39" s="25">
        <f t="shared" si="5"/>
        <v>33009.391799999998</v>
      </c>
      <c r="Q39" s="25">
        <f t="shared" si="5"/>
        <v>47156.273999999998</v>
      </c>
      <c r="R39" s="25">
        <f t="shared" si="5"/>
        <v>9169.2754999999997</v>
      </c>
    </row>
    <row r="40" spans="1:19" ht="18">
      <c r="A40">
        <v>2035</v>
      </c>
      <c r="B40" s="25">
        <f t="shared" ref="B40:H40" si="6">$C$33*B26</f>
        <v>552.06270000000006</v>
      </c>
      <c r="C40" s="25">
        <f t="shared" si="6"/>
        <v>985.82624999999996</v>
      </c>
      <c r="D40" s="25">
        <f t="shared" si="6"/>
        <v>1380.1567499999999</v>
      </c>
      <c r="E40" s="25">
        <f t="shared" si="6"/>
        <v>1498.4558999999999</v>
      </c>
      <c r="F40" s="25">
        <f t="shared" si="6"/>
        <v>1119.8986199999999</v>
      </c>
      <c r="G40" s="25">
        <f t="shared" si="6"/>
        <v>1869.1265699999999</v>
      </c>
      <c r="H40" s="25">
        <f t="shared" si="6"/>
        <v>488.96981999999997</v>
      </c>
      <c r="K40">
        <v>2035</v>
      </c>
      <c r="L40" s="25">
        <f>$L$33*K27</f>
        <v>26306.8334</v>
      </c>
      <c r="M40" s="25">
        <f t="shared" ref="M40:R40" si="7">$L$33*L27</f>
        <v>50078.068399999996</v>
      </c>
      <c r="N40" s="25">
        <f t="shared" si="7"/>
        <v>67510.307399999991</v>
      </c>
      <c r="O40" s="25">
        <f t="shared" si="7"/>
        <v>70679.805399999997</v>
      </c>
      <c r="P40" s="25">
        <f t="shared" si="7"/>
        <v>36132.277199999997</v>
      </c>
      <c r="Q40" s="25">
        <f t="shared" si="7"/>
        <v>50711.968000000001</v>
      </c>
      <c r="R40" s="25">
        <f t="shared" si="7"/>
        <v>7923.7449999999999</v>
      </c>
    </row>
    <row r="41" spans="1:19">
      <c r="A41" s="71"/>
      <c r="B41" s="71"/>
      <c r="C41" s="71"/>
      <c r="D41" s="71"/>
      <c r="E41" s="71"/>
      <c r="F41" s="71"/>
      <c r="G41" s="71"/>
      <c r="H41" s="71"/>
    </row>
    <row r="42" spans="1:19">
      <c r="A42" s="16"/>
      <c r="B42" s="16"/>
      <c r="C42" s="16"/>
      <c r="D42" s="16"/>
      <c r="E42" s="16"/>
      <c r="F42" s="16"/>
      <c r="G42" s="16"/>
      <c r="H42" s="16"/>
    </row>
    <row r="43" spans="1:19" ht="18">
      <c r="A43" t="s">
        <v>1</v>
      </c>
      <c r="B43" s="9" t="s">
        <v>34</v>
      </c>
      <c r="C43" s="9" t="s">
        <v>31</v>
      </c>
      <c r="D43" s="9" t="s">
        <v>28</v>
      </c>
      <c r="E43" s="9" t="s">
        <v>25</v>
      </c>
      <c r="F43" s="9" t="s">
        <v>22</v>
      </c>
      <c r="G43" s="9" t="s">
        <v>19</v>
      </c>
      <c r="H43" s="9" t="s">
        <v>16</v>
      </c>
    </row>
    <row r="44" spans="1:19" ht="18">
      <c r="A44">
        <v>2025</v>
      </c>
      <c r="B44" s="25">
        <f>B38+L38</f>
        <v>17852.35613</v>
      </c>
      <c r="C44" s="25">
        <f t="shared" ref="C44:H46" si="8">C38+M38</f>
        <v>32017.575969999998</v>
      </c>
      <c r="D44" s="25">
        <f t="shared" si="8"/>
        <v>40330.134389999999</v>
      </c>
      <c r="E44" s="25">
        <f t="shared" si="8"/>
        <v>42561.666590000001</v>
      </c>
      <c r="F44" s="25">
        <f t="shared" si="8"/>
        <v>31427.945460000006</v>
      </c>
      <c r="G44" s="25">
        <f t="shared" si="8"/>
        <v>45881.626100000001</v>
      </c>
      <c r="H44" s="25">
        <f t="shared" si="8"/>
        <v>10700.438749999999</v>
      </c>
      <c r="J44">
        <v>17852.35613</v>
      </c>
      <c r="K44">
        <v>32017.575969999998</v>
      </c>
      <c r="L44">
        <v>40330.134389999999</v>
      </c>
      <c r="M44">
        <v>42561.666590000001</v>
      </c>
      <c r="N44">
        <v>31427.945460000006</v>
      </c>
      <c r="O44">
        <v>45881.626100000001</v>
      </c>
      <c r="P44">
        <v>10700.438749999999</v>
      </c>
    </row>
    <row r="45" spans="1:19" ht="18">
      <c r="A45">
        <v>2030</v>
      </c>
      <c r="B45" s="25">
        <f t="shared" ref="B45:B46" si="9">B39+L39</f>
        <v>21964.2127</v>
      </c>
      <c r="C45" s="25">
        <f t="shared" si="8"/>
        <v>40667.638489999998</v>
      </c>
      <c r="D45" s="25">
        <f t="shared" si="8"/>
        <v>53324.887090000004</v>
      </c>
      <c r="E45" s="25">
        <f t="shared" si="8"/>
        <v>56034.177679999993</v>
      </c>
      <c r="F45" s="25">
        <f t="shared" si="8"/>
        <v>34014.518579999996</v>
      </c>
      <c r="G45" s="25">
        <f t="shared" si="8"/>
        <v>48829.190490000001</v>
      </c>
      <c r="H45" s="25">
        <f t="shared" si="8"/>
        <v>9623.6478800000004</v>
      </c>
      <c r="J45">
        <v>21964.2127</v>
      </c>
      <c r="K45">
        <v>40667.638489999998</v>
      </c>
      <c r="L45">
        <v>53324.887090000004</v>
      </c>
      <c r="M45">
        <v>56034.177679999993</v>
      </c>
      <c r="N45">
        <v>34014.518579999996</v>
      </c>
      <c r="O45">
        <v>48829.190490000001</v>
      </c>
      <c r="P45">
        <v>9623.6478800000004</v>
      </c>
    </row>
    <row r="46" spans="1:19" ht="18">
      <c r="A46">
        <v>2035</v>
      </c>
      <c r="B46" s="25">
        <f t="shared" si="9"/>
        <v>26858.896099999998</v>
      </c>
      <c r="C46" s="25">
        <f t="shared" si="8"/>
        <v>51063.894649999995</v>
      </c>
      <c r="D46" s="25">
        <f t="shared" si="8"/>
        <v>68890.464149999985</v>
      </c>
      <c r="E46" s="25">
        <f t="shared" si="8"/>
        <v>72178.261299999998</v>
      </c>
      <c r="F46" s="25">
        <f t="shared" si="8"/>
        <v>37252.175819999997</v>
      </c>
      <c r="G46" s="25">
        <f t="shared" si="8"/>
        <v>52581.094570000001</v>
      </c>
      <c r="H46" s="25">
        <f t="shared" si="8"/>
        <v>8412.7148199999992</v>
      </c>
      <c r="J46">
        <v>26858.896099999998</v>
      </c>
      <c r="K46">
        <v>51063.894649999995</v>
      </c>
      <c r="L46">
        <v>68890.464149999985</v>
      </c>
      <c r="M46">
        <v>72178.261299999998</v>
      </c>
      <c r="N46">
        <v>37252.175819999997</v>
      </c>
      <c r="O46">
        <v>52581.094570000001</v>
      </c>
      <c r="P46">
        <v>8412.7148199999992</v>
      </c>
    </row>
    <row r="47" spans="1:19">
      <c r="A47" s="71"/>
      <c r="B47" s="71"/>
      <c r="C47" s="71"/>
      <c r="D47" s="71"/>
      <c r="E47" s="71"/>
      <c r="F47" s="71"/>
      <c r="G47" s="71"/>
      <c r="H47" s="71"/>
    </row>
    <row r="48" spans="1:19">
      <c r="A48" s="16"/>
      <c r="B48" s="16"/>
      <c r="C48" s="16"/>
      <c r="D48" s="16"/>
      <c r="E48" s="16"/>
      <c r="F48" s="16"/>
      <c r="G48" s="16"/>
      <c r="H48" s="16"/>
    </row>
    <row r="49" spans="1:10" ht="164">
      <c r="A49" s="32" t="s">
        <v>41</v>
      </c>
      <c r="B49" s="32" t="s">
        <v>74</v>
      </c>
      <c r="C49" s="35" t="s">
        <v>77</v>
      </c>
      <c r="D49" t="s">
        <v>80</v>
      </c>
      <c r="E49" s="32" t="s">
        <v>75</v>
      </c>
      <c r="F49" s="35" t="s">
        <v>78</v>
      </c>
      <c r="G49" t="s">
        <v>80</v>
      </c>
      <c r="H49" s="32" t="s">
        <v>76</v>
      </c>
      <c r="I49" s="35" t="s">
        <v>79</v>
      </c>
      <c r="J49" t="s">
        <v>80</v>
      </c>
    </row>
    <row r="50" spans="1:10" ht="20.5">
      <c r="A50" s="32" t="s">
        <v>34</v>
      </c>
      <c r="B50" s="33">
        <v>251</v>
      </c>
      <c r="C50" s="34">
        <v>17852.35613</v>
      </c>
      <c r="D50" s="34">
        <f>C50-B50</f>
        <v>17601.35613</v>
      </c>
      <c r="E50" s="33">
        <v>290</v>
      </c>
      <c r="F50" s="34">
        <v>21964.2127</v>
      </c>
      <c r="G50" s="34">
        <f>F50-E50</f>
        <v>21674.2127</v>
      </c>
      <c r="H50" s="33">
        <v>342</v>
      </c>
      <c r="I50" s="34">
        <v>26858.896099999998</v>
      </c>
      <c r="J50" s="34">
        <f>I50-H50</f>
        <v>26516.896099999998</v>
      </c>
    </row>
    <row r="51" spans="1:10" ht="20.5">
      <c r="A51" s="32" t="s">
        <v>28</v>
      </c>
      <c r="B51" s="33">
        <v>9914</v>
      </c>
      <c r="C51" s="34">
        <v>32017.575969999998</v>
      </c>
      <c r="D51" s="34">
        <f t="shared" ref="D51:D56" si="10">C51-B51</f>
        <v>22103.575969999998</v>
      </c>
      <c r="E51" s="33">
        <v>11452</v>
      </c>
      <c r="F51" s="34">
        <v>40667.638489999998</v>
      </c>
      <c r="G51" s="34">
        <f t="shared" ref="G51:G56" si="11">F51-E51</f>
        <v>29215.638489999998</v>
      </c>
      <c r="H51" s="33">
        <v>13497</v>
      </c>
      <c r="I51" s="34">
        <v>51063.894649999995</v>
      </c>
      <c r="J51" s="34">
        <f t="shared" ref="J51:J56" si="12">I51-H51</f>
        <v>37566.894649999995</v>
      </c>
    </row>
    <row r="52" spans="1:10" ht="20.5">
      <c r="A52" s="32" t="s">
        <v>25</v>
      </c>
      <c r="B52" s="33">
        <v>12871</v>
      </c>
      <c r="C52" s="34">
        <v>40330.134389999999</v>
      </c>
      <c r="D52" s="34">
        <f t="shared" si="10"/>
        <v>27459.134389999999</v>
      </c>
      <c r="E52" s="33">
        <v>14869</v>
      </c>
      <c r="F52" s="34">
        <v>53324.887090000004</v>
      </c>
      <c r="G52" s="34">
        <f t="shared" si="11"/>
        <v>38455.887090000004</v>
      </c>
      <c r="H52" s="33">
        <v>17525</v>
      </c>
      <c r="I52" s="34">
        <v>68890.464149999985</v>
      </c>
      <c r="J52" s="34">
        <f t="shared" si="12"/>
        <v>51365.464149999985</v>
      </c>
    </row>
    <row r="53" spans="1:10" ht="20.5">
      <c r="A53" s="32" t="s">
        <v>31</v>
      </c>
      <c r="B53" s="33">
        <v>3131</v>
      </c>
      <c r="C53" s="34">
        <v>42561.666590000001</v>
      </c>
      <c r="D53" s="34">
        <f t="shared" si="10"/>
        <v>39430.666590000001</v>
      </c>
      <c r="E53" s="33">
        <v>3616</v>
      </c>
      <c r="F53" s="34">
        <v>56034.177679999993</v>
      </c>
      <c r="G53" s="34">
        <f t="shared" si="11"/>
        <v>52418.177679999993</v>
      </c>
      <c r="H53" s="33">
        <v>4262</v>
      </c>
      <c r="I53" s="34">
        <v>72178.261299999998</v>
      </c>
      <c r="J53" s="34">
        <f t="shared" si="12"/>
        <v>67916.261299999998</v>
      </c>
    </row>
    <row r="54" spans="1:10" ht="20.5">
      <c r="A54" s="32" t="s">
        <v>19</v>
      </c>
      <c r="B54" s="33">
        <v>61778</v>
      </c>
      <c r="C54" s="34">
        <v>31427.945460000006</v>
      </c>
      <c r="D54" s="34">
        <f t="shared" si="10"/>
        <v>-30350.054539999994</v>
      </c>
      <c r="E54" s="33">
        <v>71369</v>
      </c>
      <c r="F54" s="34">
        <v>34014.518579999996</v>
      </c>
      <c r="G54" s="34">
        <f t="shared" si="11"/>
        <v>-37354.481420000004</v>
      </c>
      <c r="H54" s="33">
        <v>84117</v>
      </c>
      <c r="I54" s="34">
        <v>37252.175819999997</v>
      </c>
      <c r="J54" s="34">
        <f t="shared" si="12"/>
        <v>-46864.824180000003</v>
      </c>
    </row>
    <row r="55" spans="1:10" ht="20.5">
      <c r="A55" s="32" t="s">
        <v>22</v>
      </c>
      <c r="B55" s="33">
        <v>48235</v>
      </c>
      <c r="C55" s="34">
        <v>45881.626100000001</v>
      </c>
      <c r="D55" s="34">
        <f t="shared" si="10"/>
        <v>-2353.3738999999987</v>
      </c>
      <c r="E55" s="33">
        <v>55723</v>
      </c>
      <c r="F55" s="34">
        <v>48829.190490000001</v>
      </c>
      <c r="G55" s="34">
        <f t="shared" si="11"/>
        <v>-6893.8095099999991</v>
      </c>
      <c r="H55" s="33">
        <v>65676</v>
      </c>
      <c r="I55" s="34">
        <v>52581.094570000001</v>
      </c>
      <c r="J55" s="34">
        <f t="shared" si="12"/>
        <v>-13094.905429999999</v>
      </c>
    </row>
    <row r="56" spans="1:10" ht="20.5">
      <c r="A56" s="32" t="s">
        <v>16</v>
      </c>
      <c r="B56" s="33">
        <v>4859</v>
      </c>
      <c r="C56" s="34">
        <v>10700.438749999999</v>
      </c>
      <c r="D56" s="34">
        <f t="shared" si="10"/>
        <v>5841.4387499999993</v>
      </c>
      <c r="E56" s="33">
        <v>5613</v>
      </c>
      <c r="F56" s="34">
        <v>9623.6478800000004</v>
      </c>
      <c r="G56" s="34">
        <f t="shared" si="11"/>
        <v>4010.6478800000004</v>
      </c>
      <c r="H56" s="33">
        <v>6615</v>
      </c>
      <c r="I56" s="34">
        <v>8412.7148199999992</v>
      </c>
      <c r="J56" s="34">
        <f t="shared" si="12"/>
        <v>1797.7148199999992</v>
      </c>
    </row>
    <row r="59" spans="1:10">
      <c r="A59">
        <v>2025</v>
      </c>
    </row>
    <row r="60" spans="1:10" ht="43.5">
      <c r="A60" s="16" t="s">
        <v>41</v>
      </c>
      <c r="B60" s="16" t="s">
        <v>84</v>
      </c>
      <c r="C60" s="16" t="s">
        <v>87</v>
      </c>
      <c r="D60" s="16" t="s">
        <v>85</v>
      </c>
      <c r="E60" s="16" t="s">
        <v>86</v>
      </c>
    </row>
    <row r="61" spans="1:10" ht="20.5">
      <c r="A61" s="32" t="s">
        <v>34</v>
      </c>
      <c r="B61" s="28">
        <f>B50/SUM($B$50:$B$56)</f>
        <v>1.7796496004651196E-3</v>
      </c>
      <c r="C61" s="37">
        <f>C50</f>
        <v>17852.35613</v>
      </c>
      <c r="D61" s="37">
        <f>B50</f>
        <v>251</v>
      </c>
      <c r="E61" s="37">
        <f>C61-D61</f>
        <v>17601.35613</v>
      </c>
    </row>
    <row r="62" spans="1:10" ht="20.5">
      <c r="A62" s="32" t="s">
        <v>28</v>
      </c>
      <c r="B62" s="28">
        <f t="shared" ref="B62:B67" si="13">B51/SUM($B$50:$B$56)</f>
        <v>7.0292614099646197E-2</v>
      </c>
      <c r="C62" s="37">
        <f t="shared" ref="C62:C67" si="14">C51</f>
        <v>32017.575969999998</v>
      </c>
      <c r="D62" s="37">
        <f t="shared" ref="D62:D67" si="15">B51</f>
        <v>9914</v>
      </c>
      <c r="E62" s="37">
        <f t="shared" ref="E62:E67" si="16">C62-D62</f>
        <v>22103.575969999998</v>
      </c>
    </row>
    <row r="63" spans="1:10" ht="20.5">
      <c r="A63" s="32" t="s">
        <v>25</v>
      </c>
      <c r="B63" s="28">
        <f t="shared" si="13"/>
        <v>9.1258446245364763E-2</v>
      </c>
      <c r="C63" s="37">
        <f t="shared" si="14"/>
        <v>40330.134389999999</v>
      </c>
      <c r="D63" s="37">
        <f t="shared" si="15"/>
        <v>12871</v>
      </c>
      <c r="E63" s="37">
        <f t="shared" si="16"/>
        <v>27459.134389999999</v>
      </c>
    </row>
    <row r="64" spans="1:10" ht="20.5">
      <c r="A64" s="32" t="s">
        <v>31</v>
      </c>
      <c r="B64" s="28">
        <f t="shared" si="13"/>
        <v>2.2199533462375656E-2</v>
      </c>
      <c r="C64" s="37">
        <f t="shared" si="14"/>
        <v>42561.666590000001</v>
      </c>
      <c r="D64" s="37">
        <f t="shared" si="15"/>
        <v>3131</v>
      </c>
      <c r="E64" s="37">
        <f t="shared" si="16"/>
        <v>39430.666590000001</v>
      </c>
    </row>
    <row r="65" spans="1:7" ht="20.5">
      <c r="A65" s="32" t="s">
        <v>19</v>
      </c>
      <c r="B65" s="28">
        <f t="shared" si="13"/>
        <v>0.43802068931288507</v>
      </c>
      <c r="C65" s="37">
        <f t="shared" si="14"/>
        <v>31427.945460000006</v>
      </c>
      <c r="D65" s="37">
        <f t="shared" si="15"/>
        <v>61778</v>
      </c>
      <c r="E65" s="37">
        <f t="shared" si="16"/>
        <v>-30350.054539999994</v>
      </c>
    </row>
    <row r="66" spans="1:7" ht="20.5">
      <c r="A66" s="32" t="s">
        <v>22</v>
      </c>
      <c r="B66" s="28">
        <f t="shared" si="13"/>
        <v>0.34199760349974123</v>
      </c>
      <c r="C66" s="37">
        <f t="shared" si="14"/>
        <v>45881.626100000001</v>
      </c>
      <c r="D66" s="37">
        <f t="shared" si="15"/>
        <v>48235</v>
      </c>
      <c r="E66" s="37">
        <f t="shared" si="16"/>
        <v>-2353.3738999999987</v>
      </c>
    </row>
    <row r="67" spans="1:7" ht="20.5">
      <c r="A67" s="32" t="s">
        <v>16</v>
      </c>
      <c r="B67" s="28">
        <f t="shared" si="13"/>
        <v>3.4451463779521976E-2</v>
      </c>
      <c r="C67" s="37">
        <f t="shared" si="14"/>
        <v>10700.438749999999</v>
      </c>
      <c r="D67" s="37">
        <f t="shared" si="15"/>
        <v>4859</v>
      </c>
      <c r="E67" s="37">
        <f t="shared" si="16"/>
        <v>5841.4387499999993</v>
      </c>
    </row>
    <row r="69" spans="1:7">
      <c r="B69" s="6"/>
      <c r="C69" s="2"/>
      <c r="D69" s="2"/>
    </row>
    <row r="70" spans="1:7">
      <c r="A70">
        <v>2025</v>
      </c>
    </row>
    <row r="71" spans="1:7" ht="44" customHeight="1">
      <c r="A71" s="16" t="s">
        <v>41</v>
      </c>
      <c r="C71" s="16" t="s">
        <v>84</v>
      </c>
      <c r="D71" s="16" t="s">
        <v>87</v>
      </c>
      <c r="E71" s="16" t="s">
        <v>101</v>
      </c>
      <c r="F71" s="16" t="s">
        <v>85</v>
      </c>
      <c r="G71" s="16" t="s">
        <v>86</v>
      </c>
    </row>
    <row r="72" spans="1:7" ht="20.5">
      <c r="A72" s="32" t="s">
        <v>34</v>
      </c>
      <c r="B72" s="44" t="s">
        <v>94</v>
      </c>
      <c r="C72" s="28">
        <f>(D72+E72)/SUM($D$72:$E$78)</f>
        <v>9.5822202160384853E-2</v>
      </c>
      <c r="D72" s="37">
        <v>17852.35613</v>
      </c>
      <c r="E72" s="37">
        <f>M86+M87+M89</f>
        <v>3763</v>
      </c>
      <c r="F72" s="37">
        <v>251</v>
      </c>
      <c r="G72" s="37">
        <f>D72+E72-F72</f>
        <v>21364.35613</v>
      </c>
    </row>
    <row r="73" spans="1:7" ht="23">
      <c r="A73" s="32" t="s">
        <v>28</v>
      </c>
      <c r="B73" s="44" t="s">
        <v>95</v>
      </c>
      <c r="C73" s="28">
        <f t="shared" ref="C73:C78" si="17">(D73+E73)/SUM($D$72:$E$78)</f>
        <v>0.14655956511118104</v>
      </c>
      <c r="D73" s="37">
        <v>32017.575969999998</v>
      </c>
      <c r="E73">
        <f>K87+L87+L86+K86+K89+L89</f>
        <v>1043</v>
      </c>
      <c r="F73" s="37">
        <v>9914</v>
      </c>
      <c r="G73" s="37">
        <f t="shared" ref="G73:G78" si="18">D73+E73-F73</f>
        <v>23146.575969999998</v>
      </c>
    </row>
    <row r="74" spans="1:7" ht="23">
      <c r="A74" s="32" t="s">
        <v>25</v>
      </c>
      <c r="B74" s="44" t="s">
        <v>96</v>
      </c>
      <c r="C74" s="28">
        <f t="shared" si="17"/>
        <v>0.178785964359407</v>
      </c>
      <c r="D74" s="37">
        <v>40330.134389999999</v>
      </c>
      <c r="E74">
        <v>0</v>
      </c>
      <c r="F74" s="37">
        <v>12871</v>
      </c>
      <c r="G74" s="37">
        <f t="shared" si="18"/>
        <v>27459.134389999999</v>
      </c>
    </row>
    <row r="75" spans="1:7" ht="23">
      <c r="A75" s="32" t="s">
        <v>31</v>
      </c>
      <c r="B75" s="44" t="s">
        <v>97</v>
      </c>
      <c r="C75" s="28">
        <f t="shared" si="17"/>
        <v>0.18867848374746524</v>
      </c>
      <c r="D75" s="37">
        <v>42561.666590000001</v>
      </c>
      <c r="E75">
        <v>0</v>
      </c>
      <c r="F75" s="37">
        <v>3131</v>
      </c>
      <c r="G75" s="37">
        <f t="shared" si="18"/>
        <v>39430.666590000001</v>
      </c>
    </row>
    <row r="76" spans="1:7" ht="23">
      <c r="A76" s="32" t="s">
        <v>19</v>
      </c>
      <c r="B76" s="44" t="s">
        <v>98</v>
      </c>
      <c r="C76" s="28">
        <f t="shared" si="17"/>
        <v>0.13932201372218012</v>
      </c>
      <c r="D76" s="37">
        <v>31427.945460000006</v>
      </c>
      <c r="E76">
        <v>0</v>
      </c>
      <c r="F76" s="37">
        <v>61778</v>
      </c>
      <c r="G76" s="37">
        <f t="shared" si="18"/>
        <v>-30350.054539999994</v>
      </c>
    </row>
    <row r="77" spans="1:7" ht="23">
      <c r="A77" s="32" t="s">
        <v>22</v>
      </c>
      <c r="B77" s="44" t="s">
        <v>99</v>
      </c>
      <c r="C77" s="28">
        <f t="shared" si="17"/>
        <v>0.20339606829329582</v>
      </c>
      <c r="D77" s="37">
        <v>45881.626100000001</v>
      </c>
      <c r="E77">
        <v>0</v>
      </c>
      <c r="F77" s="37">
        <v>48235</v>
      </c>
      <c r="G77" s="37">
        <f t="shared" si="18"/>
        <v>-2353.3738999999987</v>
      </c>
    </row>
    <row r="78" spans="1:7" ht="20.5">
      <c r="A78" s="32" t="s">
        <v>16</v>
      </c>
      <c r="B78" s="44" t="s">
        <v>100</v>
      </c>
      <c r="C78" s="28">
        <f t="shared" si="17"/>
        <v>4.7435702606085893E-2</v>
      </c>
      <c r="D78" s="37">
        <v>10700.438749999999</v>
      </c>
      <c r="E78">
        <v>0</v>
      </c>
      <c r="F78" s="37">
        <v>4859</v>
      </c>
      <c r="G78" s="37">
        <f t="shared" si="18"/>
        <v>5841.4387499999993</v>
      </c>
    </row>
    <row r="84" spans="10:13" ht="93" customHeight="1" thickBot="1">
      <c r="J84" s="68" t="s">
        <v>88</v>
      </c>
      <c r="K84" s="69"/>
      <c r="L84" s="69"/>
      <c r="M84" s="70"/>
    </row>
    <row r="85" spans="10:13" ht="48" thickTop="1" thickBot="1">
      <c r="J85" s="38"/>
      <c r="K85" s="39" t="s">
        <v>89</v>
      </c>
      <c r="L85" s="39" t="s">
        <v>90</v>
      </c>
      <c r="M85" s="39" t="s">
        <v>91</v>
      </c>
    </row>
    <row r="86" spans="10:13" ht="45.5" thickTop="1">
      <c r="J86" s="40" t="s">
        <v>92</v>
      </c>
      <c r="K86" s="41">
        <v>5</v>
      </c>
      <c r="L86" s="41">
        <v>34</v>
      </c>
      <c r="M86" s="41">
        <v>100</v>
      </c>
    </row>
    <row r="87" spans="10:13" ht="45">
      <c r="J87" s="40" t="s">
        <v>93</v>
      </c>
      <c r="K87" s="42">
        <v>91</v>
      </c>
      <c r="L87" s="42">
        <v>509</v>
      </c>
      <c r="M87" s="43">
        <v>3237</v>
      </c>
    </row>
    <row r="89" spans="10:13" ht="45">
      <c r="J89" s="40" t="s">
        <v>93</v>
      </c>
      <c r="K89" s="42">
        <v>100</v>
      </c>
      <c r="L89" s="42">
        <v>304</v>
      </c>
      <c r="M89" s="42">
        <v>426</v>
      </c>
    </row>
  </sheetData>
  <mergeCells count="8">
    <mergeCell ref="J84:M84"/>
    <mergeCell ref="J15:Q15"/>
    <mergeCell ref="K36:S36"/>
    <mergeCell ref="A1:G1"/>
    <mergeCell ref="A15:H15"/>
    <mergeCell ref="A36:I36"/>
    <mergeCell ref="A41:H41"/>
    <mergeCell ref="A47:H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A117-37A0-4575-8CDF-34FE07E299D5}">
  <dimension ref="A1:D17"/>
  <sheetViews>
    <sheetView workbookViewId="0">
      <selection activeCell="D2" sqref="D2"/>
    </sheetView>
  </sheetViews>
  <sheetFormatPr baseColWidth="10" defaultRowHeight="14.5"/>
  <sheetData>
    <row r="1" spans="1:4" ht="21">
      <c r="A1" s="20" t="s">
        <v>102</v>
      </c>
      <c r="B1" s="20" t="s">
        <v>103</v>
      </c>
      <c r="C1" s="45"/>
    </row>
    <row r="2" spans="1:4">
      <c r="A2" s="23">
        <v>2010</v>
      </c>
      <c r="B2" s="23">
        <v>302</v>
      </c>
      <c r="C2">
        <f>B2+C1</f>
        <v>302</v>
      </c>
      <c r="D2" s="17">
        <v>0</v>
      </c>
    </row>
    <row r="3" spans="1:4">
      <c r="A3" s="23">
        <v>2011</v>
      </c>
      <c r="B3" s="23">
        <v>2</v>
      </c>
      <c r="C3">
        <f t="shared" ref="C3:C17" si="0">B3+C2</f>
        <v>304</v>
      </c>
      <c r="D3" s="46">
        <f>(C3-C2)/C2</f>
        <v>6.6225165562913907E-3</v>
      </c>
    </row>
    <row r="4" spans="1:4">
      <c r="A4" s="23">
        <v>2012</v>
      </c>
      <c r="B4" s="23">
        <v>3</v>
      </c>
      <c r="C4">
        <f t="shared" si="0"/>
        <v>307</v>
      </c>
      <c r="D4" s="46">
        <f t="shared" ref="D4:D17" si="1">(C4-C3)/C3</f>
        <v>9.8684210526315784E-3</v>
      </c>
    </row>
    <row r="5" spans="1:4">
      <c r="A5" s="23">
        <v>2013</v>
      </c>
      <c r="B5" s="23">
        <v>1</v>
      </c>
      <c r="C5">
        <f t="shared" si="0"/>
        <v>308</v>
      </c>
      <c r="D5" s="46">
        <f t="shared" si="1"/>
        <v>3.2573289902280132E-3</v>
      </c>
    </row>
    <row r="6" spans="1:4">
      <c r="A6" s="23">
        <v>2014</v>
      </c>
      <c r="B6" s="23">
        <v>150</v>
      </c>
      <c r="C6">
        <f t="shared" si="0"/>
        <v>458</v>
      </c>
      <c r="D6" s="46">
        <f t="shared" si="1"/>
        <v>0.48701298701298701</v>
      </c>
    </row>
    <row r="7" spans="1:4">
      <c r="A7" s="23">
        <v>2016</v>
      </c>
      <c r="B7" s="23">
        <v>5</v>
      </c>
      <c r="C7">
        <f t="shared" si="0"/>
        <v>463</v>
      </c>
      <c r="D7" s="46">
        <f t="shared" si="1"/>
        <v>1.0917030567685589E-2</v>
      </c>
    </row>
    <row r="8" spans="1:4">
      <c r="A8" s="23">
        <v>2017</v>
      </c>
      <c r="B8" s="23">
        <v>4</v>
      </c>
      <c r="C8">
        <f t="shared" si="0"/>
        <v>467</v>
      </c>
      <c r="D8" s="46">
        <f t="shared" si="1"/>
        <v>8.6393088552915772E-3</v>
      </c>
    </row>
    <row r="9" spans="1:4">
      <c r="A9" s="23">
        <v>2018</v>
      </c>
      <c r="B9" s="23">
        <v>8</v>
      </c>
      <c r="C9">
        <f t="shared" si="0"/>
        <v>475</v>
      </c>
      <c r="D9" s="46">
        <f t="shared" si="1"/>
        <v>1.7130620985010708E-2</v>
      </c>
    </row>
    <row r="10" spans="1:4">
      <c r="A10" s="23">
        <v>2019</v>
      </c>
      <c r="B10" s="23">
        <v>202</v>
      </c>
      <c r="C10">
        <f t="shared" si="0"/>
        <v>677</v>
      </c>
      <c r="D10" s="46">
        <f t="shared" si="1"/>
        <v>0.42526315789473684</v>
      </c>
    </row>
    <row r="11" spans="1:4">
      <c r="A11" s="23">
        <v>2020</v>
      </c>
      <c r="B11" s="23">
        <v>12</v>
      </c>
      <c r="C11">
        <f t="shared" si="0"/>
        <v>689</v>
      </c>
      <c r="D11" s="46">
        <f t="shared" si="1"/>
        <v>1.7725258493353029E-2</v>
      </c>
    </row>
    <row r="12" spans="1:4">
      <c r="A12" s="23">
        <v>2021</v>
      </c>
      <c r="B12" s="23">
        <v>3</v>
      </c>
      <c r="C12">
        <f t="shared" si="0"/>
        <v>692</v>
      </c>
      <c r="D12" s="46">
        <f t="shared" si="1"/>
        <v>4.3541364296081275E-3</v>
      </c>
    </row>
    <row r="13" spans="1:4">
      <c r="A13" s="23">
        <v>2023</v>
      </c>
      <c r="B13" s="23">
        <v>4</v>
      </c>
      <c r="C13">
        <f t="shared" si="0"/>
        <v>696</v>
      </c>
      <c r="D13" s="46">
        <f t="shared" si="1"/>
        <v>5.7803468208092483E-3</v>
      </c>
    </row>
    <row r="14" spans="1:4">
      <c r="A14" s="23">
        <v>2024</v>
      </c>
      <c r="B14" s="23">
        <v>262</v>
      </c>
      <c r="C14">
        <f t="shared" si="0"/>
        <v>958</v>
      </c>
      <c r="D14" s="46">
        <f t="shared" si="1"/>
        <v>0.37643678160919541</v>
      </c>
    </row>
    <row r="15" spans="1:4">
      <c r="A15" s="23">
        <v>2025</v>
      </c>
      <c r="B15" s="23">
        <v>20</v>
      </c>
      <c r="C15">
        <f t="shared" si="0"/>
        <v>978</v>
      </c>
      <c r="D15" s="46">
        <f t="shared" si="1"/>
        <v>2.0876826722338204E-2</v>
      </c>
    </row>
    <row r="16" spans="1:4">
      <c r="A16" s="23">
        <v>2026</v>
      </c>
      <c r="B16" s="23">
        <v>21</v>
      </c>
      <c r="C16">
        <f t="shared" si="0"/>
        <v>999</v>
      </c>
      <c r="D16" s="46">
        <f t="shared" si="1"/>
        <v>2.1472392638036811E-2</v>
      </c>
    </row>
    <row r="17" spans="1:4">
      <c r="A17" s="23">
        <v>2027</v>
      </c>
      <c r="B17" s="23">
        <v>23</v>
      </c>
      <c r="C17">
        <f t="shared" si="0"/>
        <v>1022</v>
      </c>
      <c r="D17" s="46">
        <f t="shared" si="1"/>
        <v>2.3023023023023025E-2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7CA0-0E83-4E27-BB6F-F06DE1E51147}">
  <dimension ref="A2:Q52"/>
  <sheetViews>
    <sheetView tabSelected="1" zoomScale="10" zoomScaleNormal="10" workbookViewId="0">
      <selection activeCell="A43" sqref="A43:C52"/>
    </sheetView>
  </sheetViews>
  <sheetFormatPr baseColWidth="10" defaultRowHeight="14.5"/>
  <cols>
    <col min="2" max="2" width="11.54296875" bestFit="1" customWidth="1"/>
    <col min="3" max="3" width="11.36328125" bestFit="1" customWidth="1"/>
    <col min="4" max="4" width="11.54296875" bestFit="1" customWidth="1"/>
  </cols>
  <sheetData>
    <row r="2" spans="1:3" ht="29">
      <c r="A2" s="16" t="s">
        <v>104</v>
      </c>
      <c r="B2" s="16" t="s">
        <v>103</v>
      </c>
      <c r="C2" s="16" t="s">
        <v>105</v>
      </c>
    </row>
    <row r="3" spans="1:3" ht="29">
      <c r="A3" s="18" t="s">
        <v>106</v>
      </c>
      <c r="B3" s="37">
        <v>4219</v>
      </c>
      <c r="C3" s="18">
        <f>B3/(B3+B4)</f>
        <v>0.41415529596544615</v>
      </c>
    </row>
    <row r="4" spans="1:3" ht="29">
      <c r="A4" s="18" t="s">
        <v>107</v>
      </c>
      <c r="B4" s="37">
        <f>10187-B3</f>
        <v>5968</v>
      </c>
      <c r="C4" s="18">
        <f>B4/(B4+B3)</f>
        <v>0.5858447040345538</v>
      </c>
    </row>
    <row r="5" spans="1:3">
      <c r="A5" s="18"/>
      <c r="C5" s="18"/>
    </row>
    <row r="6" spans="1:3">
      <c r="B6" s="2">
        <f>B4+B3</f>
        <v>10187</v>
      </c>
    </row>
    <row r="19" spans="1:17" ht="50" customHeight="1">
      <c r="A19" s="74" t="s">
        <v>8</v>
      </c>
      <c r="B19" s="75"/>
      <c r="C19" s="75"/>
      <c r="D19" s="75"/>
      <c r="E19" s="49"/>
      <c r="F19" s="49"/>
      <c r="G19" s="50"/>
      <c r="K19" s="74" t="s">
        <v>8</v>
      </c>
      <c r="L19" s="75"/>
      <c r="M19" s="75"/>
      <c r="N19" s="75"/>
      <c r="O19" s="49"/>
      <c r="P19" s="49"/>
      <c r="Q19" s="50"/>
    </row>
    <row r="20" spans="1:17" ht="143.5">
      <c r="A20" s="1" t="s">
        <v>1</v>
      </c>
      <c r="B20" s="1" t="s">
        <v>4</v>
      </c>
      <c r="C20" s="1" t="s">
        <v>9</v>
      </c>
      <c r="D20" s="1" t="s">
        <v>10</v>
      </c>
      <c r="E20" s="1"/>
      <c r="F20" s="1"/>
      <c r="G20" s="1"/>
      <c r="K20" s="1" t="s">
        <v>1</v>
      </c>
      <c r="L20" s="1" t="s">
        <v>6</v>
      </c>
      <c r="M20" s="1" t="s">
        <v>11</v>
      </c>
      <c r="N20" s="1" t="s">
        <v>10</v>
      </c>
    </row>
    <row r="21" spans="1:17" ht="20.5">
      <c r="A21" s="1">
        <v>2025</v>
      </c>
      <c r="B21" s="3">
        <v>488252</v>
      </c>
      <c r="C21" s="1">
        <v>3</v>
      </c>
      <c r="D21" s="3">
        <v>162210</v>
      </c>
      <c r="E21" s="3"/>
      <c r="F21" s="1"/>
      <c r="G21" s="8"/>
      <c r="K21" s="1">
        <v>2025</v>
      </c>
      <c r="L21" s="3">
        <v>16856</v>
      </c>
      <c r="M21" s="1">
        <v>3.5</v>
      </c>
      <c r="N21" s="8">
        <v>4844</v>
      </c>
    </row>
    <row r="22" spans="1:17" ht="20.5">
      <c r="A22" s="1">
        <v>2030</v>
      </c>
      <c r="B22" s="3">
        <v>530696</v>
      </c>
      <c r="C22" s="1">
        <v>2.8</v>
      </c>
      <c r="D22" s="3">
        <v>186865</v>
      </c>
      <c r="E22" s="3"/>
      <c r="F22" s="1"/>
      <c r="G22" s="8"/>
      <c r="K22" s="1">
        <v>2030</v>
      </c>
      <c r="L22" s="3">
        <v>17833</v>
      </c>
      <c r="M22" s="1">
        <v>3.3</v>
      </c>
      <c r="N22" s="8">
        <v>5355</v>
      </c>
    </row>
    <row r="23" spans="1:17" ht="20.5">
      <c r="A23" s="1">
        <v>2035</v>
      </c>
      <c r="B23" s="3">
        <v>576830</v>
      </c>
      <c r="C23" s="1">
        <v>2.6</v>
      </c>
      <c r="D23" s="3">
        <v>215235</v>
      </c>
      <c r="E23" s="3"/>
      <c r="F23" s="1"/>
      <c r="G23" s="8"/>
      <c r="K23" s="1">
        <v>2035</v>
      </c>
      <c r="L23" s="3">
        <v>18867</v>
      </c>
      <c r="M23" s="1">
        <v>3.2</v>
      </c>
      <c r="N23" s="8">
        <v>5914</v>
      </c>
    </row>
    <row r="30" spans="1:17" ht="175" customHeight="1">
      <c r="A30" s="74" t="s">
        <v>12</v>
      </c>
      <c r="B30" s="75"/>
      <c r="C30" s="76"/>
    </row>
    <row r="31" spans="1:17" ht="54">
      <c r="A31" s="9" t="s">
        <v>13</v>
      </c>
      <c r="B31" s="9" t="s">
        <v>14</v>
      </c>
      <c r="C31" s="9" t="s">
        <v>15</v>
      </c>
    </row>
    <row r="32" spans="1:17" ht="36">
      <c r="A32" s="9" t="s">
        <v>34</v>
      </c>
      <c r="B32" s="9" t="s">
        <v>35</v>
      </c>
      <c r="C32" s="9" t="s">
        <v>36</v>
      </c>
    </row>
    <row r="33" spans="1:3" ht="54">
      <c r="A33" s="9" t="s">
        <v>31</v>
      </c>
      <c r="B33" s="9" t="s">
        <v>32</v>
      </c>
      <c r="C33" s="9" t="s">
        <v>33</v>
      </c>
    </row>
    <row r="34" spans="1:3" ht="54">
      <c r="A34" s="9" t="s">
        <v>28</v>
      </c>
      <c r="B34" s="9" t="s">
        <v>29</v>
      </c>
      <c r="C34" s="9" t="s">
        <v>30</v>
      </c>
    </row>
    <row r="35" spans="1:3" ht="54">
      <c r="A35" s="9" t="s">
        <v>25</v>
      </c>
      <c r="B35" s="9" t="s">
        <v>26</v>
      </c>
      <c r="C35" s="9" t="s">
        <v>27</v>
      </c>
    </row>
    <row r="36" spans="1:3" ht="54">
      <c r="A36" s="9" t="s">
        <v>22</v>
      </c>
      <c r="B36" s="9" t="s">
        <v>23</v>
      </c>
      <c r="C36" s="9" t="s">
        <v>24</v>
      </c>
    </row>
    <row r="37" spans="1:3" ht="36">
      <c r="A37" s="9" t="s">
        <v>19</v>
      </c>
      <c r="B37" s="9" t="s">
        <v>20</v>
      </c>
      <c r="C37" s="9" t="s">
        <v>21</v>
      </c>
    </row>
    <row r="38" spans="1:3" ht="72">
      <c r="A38" s="9" t="s">
        <v>16</v>
      </c>
      <c r="B38" s="9" t="s">
        <v>17</v>
      </c>
      <c r="C38" s="9" t="s">
        <v>18</v>
      </c>
    </row>
    <row r="43" spans="1:3" ht="61.5" customHeight="1">
      <c r="A43" s="63" t="s">
        <v>56</v>
      </c>
      <c r="B43" s="64"/>
      <c r="C43" s="65"/>
    </row>
    <row r="44" spans="1:3" ht="205">
      <c r="A44" s="1" t="s">
        <v>34</v>
      </c>
      <c r="B44" s="1" t="s">
        <v>35</v>
      </c>
      <c r="C44" s="15" t="s">
        <v>64</v>
      </c>
    </row>
    <row r="45" spans="1:3" ht="184.5">
      <c r="A45" s="1" t="s">
        <v>31</v>
      </c>
      <c r="B45" s="1" t="s">
        <v>32</v>
      </c>
      <c r="C45" s="15" t="s">
        <v>63</v>
      </c>
    </row>
    <row r="46" spans="1:3" ht="164">
      <c r="A46" s="1" t="s">
        <v>28</v>
      </c>
      <c r="B46" s="1" t="s">
        <v>29</v>
      </c>
      <c r="C46" s="15" t="s">
        <v>62</v>
      </c>
    </row>
    <row r="47" spans="1:3" ht="225.5">
      <c r="A47" s="1" t="s">
        <v>25</v>
      </c>
      <c r="B47" s="1" t="s">
        <v>26</v>
      </c>
      <c r="C47" s="15" t="s">
        <v>61</v>
      </c>
    </row>
    <row r="48" spans="1:3" ht="205">
      <c r="A48" s="1" t="s">
        <v>22</v>
      </c>
      <c r="B48" s="1" t="s">
        <v>23</v>
      </c>
      <c r="C48" s="15" t="s">
        <v>60</v>
      </c>
    </row>
    <row r="50" spans="1:3" ht="225.5">
      <c r="A50" s="1" t="s">
        <v>19</v>
      </c>
      <c r="B50" s="1" t="s">
        <v>20</v>
      </c>
      <c r="C50" s="15" t="s">
        <v>59</v>
      </c>
    </row>
    <row r="51" spans="1:3" ht="164">
      <c r="A51" s="1" t="s">
        <v>16</v>
      </c>
      <c r="B51" s="1" t="s">
        <v>17</v>
      </c>
      <c r="C51" s="15" t="s">
        <v>58</v>
      </c>
    </row>
    <row r="52" spans="1:3" ht="205">
      <c r="A52" s="1" t="s">
        <v>41</v>
      </c>
      <c r="B52" s="1" t="s">
        <v>14</v>
      </c>
      <c r="C52" s="15" t="s">
        <v>57</v>
      </c>
    </row>
  </sheetData>
  <mergeCells count="4">
    <mergeCell ref="A19:D19"/>
    <mergeCell ref="K19:N19"/>
    <mergeCell ref="A30:C30"/>
    <mergeCell ref="A43:C43"/>
  </mergeCells>
  <phoneticPr fontId="2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Población</vt:lpstr>
      <vt:lpstr>Vivienda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2025-05-29T16:39:58Z</dcterms:created>
  <dcterms:modified xsi:type="dcterms:W3CDTF">2025-06-02T01:05:40Z</dcterms:modified>
</cp:coreProperties>
</file>