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Demanda\"/>
    </mc:Choice>
  </mc:AlternateContent>
  <xr:revisionPtr revIDLastSave="0" documentId="13_ncr:1_{9F9EF2D5-52B5-4722-B3F2-D449912E81E4}" xr6:coauthVersionLast="47" xr6:coauthVersionMax="47" xr10:uidLastSave="{00000000-0000-0000-0000-000000000000}"/>
  <bookViews>
    <workbookView xWindow="6360" yWindow="340" windowWidth="8480" windowHeight="10800" activeTab="6" xr2:uid="{5919E7D0-65CB-4A30-9949-9F8B47868954}"/>
  </bookViews>
  <sheets>
    <sheet name="Hoja1" sheetId="1" r:id="rId1"/>
    <sheet name="Hoja2" sheetId="2" r:id="rId2"/>
    <sheet name="Oferta" sheetId="3" r:id="rId3"/>
    <sheet name="Hoja4" sheetId="4" r:id="rId4"/>
    <sheet name="Salario" sheetId="5" r:id="rId5"/>
    <sheet name="Hoja3" sheetId="6" r:id="rId6"/>
    <sheet name="Hoja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7" l="1"/>
  <c r="P9" i="7"/>
  <c r="Q9" i="7"/>
  <c r="F5" i="7"/>
  <c r="G5" i="7"/>
  <c r="H5" i="7"/>
  <c r="F6" i="7"/>
  <c r="G6" i="7"/>
  <c r="H6" i="7"/>
  <c r="F7" i="7"/>
  <c r="G7" i="7"/>
  <c r="H7" i="7"/>
  <c r="F8" i="7"/>
  <c r="G8" i="7"/>
  <c r="H8" i="7"/>
  <c r="H4" i="7"/>
  <c r="G4" i="7"/>
  <c r="F4" i="7"/>
  <c r="L9" i="7"/>
  <c r="M9" i="7"/>
  <c r="K9" i="7"/>
  <c r="H4" i="2"/>
  <c r="H5" i="2"/>
  <c r="H6" i="2"/>
  <c r="H7" i="2"/>
  <c r="H3" i="2"/>
  <c r="G4" i="2"/>
  <c r="G5" i="2"/>
  <c r="G6" i="2"/>
  <c r="G7" i="2"/>
  <c r="G3" i="2"/>
  <c r="F4" i="2"/>
  <c r="F5" i="2"/>
  <c r="F6" i="2"/>
  <c r="F7" i="2"/>
  <c r="F3" i="2"/>
  <c r="J3" i="2"/>
  <c r="C9" i="7"/>
  <c r="D9" i="7"/>
  <c r="B9" i="7"/>
  <c r="B14" i="7"/>
  <c r="AA19" i="7"/>
  <c r="AB19" i="7"/>
  <c r="AC19" i="7"/>
  <c r="AD19" i="7"/>
  <c r="AE19" i="7"/>
  <c r="AC16" i="7"/>
  <c r="AD16" i="7"/>
  <c r="AB16" i="7"/>
  <c r="AE16" i="7" s="1"/>
  <c r="AB13" i="7"/>
  <c r="AC13" i="7"/>
  <c r="AD13" i="7"/>
  <c r="AA13" i="7"/>
  <c r="AE13" i="7" s="1"/>
  <c r="D14" i="7"/>
  <c r="C14" i="7"/>
  <c r="B50" i="6"/>
  <c r="B43" i="6"/>
  <c r="B49" i="6"/>
  <c r="B48" i="6"/>
  <c r="B47" i="6"/>
  <c r="B46" i="6"/>
  <c r="B45" i="6"/>
  <c r="B44" i="6"/>
  <c r="H27" i="6"/>
  <c r="H28" i="6"/>
  <c r="H29" i="6"/>
  <c r="H30" i="6"/>
  <c r="H31" i="6"/>
  <c r="H32" i="6"/>
  <c r="H33" i="6"/>
  <c r="H26" i="6"/>
  <c r="G26" i="6"/>
  <c r="G27" i="6"/>
  <c r="G28" i="6"/>
  <c r="G29" i="6"/>
  <c r="G30" i="6"/>
  <c r="G31" i="6"/>
  <c r="G32" i="6"/>
  <c r="G33" i="6"/>
  <c r="G25" i="6"/>
  <c r="C42" i="3"/>
  <c r="D42" i="3"/>
  <c r="D41" i="3"/>
  <c r="C41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I3" i="3"/>
  <c r="H3" i="3"/>
  <c r="B10" i="3"/>
  <c r="C10" i="3" s="1"/>
  <c r="B9" i="3"/>
  <c r="J9" i="3"/>
  <c r="E2" i="3"/>
  <c r="B2" i="3" s="1"/>
  <c r="B3" i="3"/>
  <c r="B4" i="3"/>
  <c r="C4" i="3" s="1"/>
  <c r="B5" i="3"/>
  <c r="C5" i="3" s="1"/>
  <c r="B6" i="3"/>
  <c r="C6" i="3" s="1"/>
  <c r="B7" i="3"/>
  <c r="C7" i="3" s="1"/>
  <c r="B8" i="3"/>
  <c r="C8" i="3" s="1"/>
  <c r="D17" i="6"/>
  <c r="C17" i="6"/>
  <c r="D13" i="6"/>
  <c r="D9" i="6"/>
  <c r="D5" i="6"/>
  <c r="D2" i="6"/>
  <c r="C2" i="6"/>
  <c r="C3" i="6"/>
  <c r="C7" i="6"/>
  <c r="C8" i="6"/>
  <c r="C9" i="6"/>
  <c r="C10" i="6"/>
  <c r="C11" i="6"/>
  <c r="C12" i="6"/>
  <c r="C13" i="6"/>
  <c r="C14" i="6"/>
  <c r="C15" i="6"/>
  <c r="C16" i="6"/>
  <c r="C6" i="6"/>
  <c r="C5" i="6"/>
  <c r="C4" i="6"/>
  <c r="M4" i="3"/>
  <c r="M5" i="3"/>
  <c r="M6" i="3"/>
  <c r="M7" i="3"/>
  <c r="M8" i="3"/>
  <c r="M9" i="3"/>
  <c r="M10" i="3"/>
  <c r="M11" i="3"/>
  <c r="M12" i="3"/>
  <c r="M13" i="3"/>
  <c r="M14" i="3"/>
  <c r="M3" i="3"/>
  <c r="I18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4" i="5"/>
  <c r="G3" i="4"/>
  <c r="G4" i="4"/>
  <c r="G5" i="4"/>
  <c r="G6" i="4"/>
  <c r="G7" i="4"/>
  <c r="G8" i="4"/>
  <c r="G9" i="4"/>
  <c r="G10" i="4"/>
  <c r="G11" i="4"/>
  <c r="G12" i="4"/>
  <c r="G2" i="4"/>
  <c r="B27" i="2"/>
  <c r="E41" i="2"/>
  <c r="E43" i="2"/>
  <c r="H41" i="2"/>
  <c r="I41" i="2" s="1"/>
  <c r="E42" i="2"/>
  <c r="H42" i="2" s="1"/>
  <c r="I42" i="2" s="1"/>
  <c r="H43" i="2"/>
  <c r="I43" i="2" s="1"/>
  <c r="D43" i="2"/>
  <c r="D41" i="2"/>
  <c r="D42" i="2"/>
  <c r="D40" i="2"/>
  <c r="C43" i="2"/>
  <c r="C41" i="2"/>
  <c r="C42" i="2"/>
  <c r="C40" i="2"/>
  <c r="D39" i="2"/>
  <c r="E32" i="2"/>
  <c r="E26" i="2"/>
  <c r="E27" i="2"/>
  <c r="E28" i="2"/>
  <c r="E29" i="2"/>
  <c r="E30" i="2"/>
  <c r="E31" i="2"/>
  <c r="E25" i="2"/>
  <c r="G25" i="2"/>
  <c r="E39" i="2" s="1"/>
  <c r="D32" i="2"/>
  <c r="F32" i="2"/>
  <c r="G40" i="2"/>
  <c r="G41" i="2"/>
  <c r="G42" i="2"/>
  <c r="G43" i="2"/>
  <c r="G31" i="2"/>
  <c r="C31" i="2"/>
  <c r="G30" i="2"/>
  <c r="C30" i="2"/>
  <c r="G29" i="2"/>
  <c r="C29" i="2"/>
  <c r="G28" i="2"/>
  <c r="C28" i="2"/>
  <c r="G27" i="2"/>
  <c r="G26" i="2"/>
  <c r="C26" i="2"/>
  <c r="C25" i="2"/>
  <c r="D15" i="2"/>
  <c r="D16" i="2"/>
  <c r="D17" i="2"/>
  <c r="D18" i="2"/>
  <c r="D19" i="2"/>
  <c r="D20" i="2"/>
  <c r="F15" i="2"/>
  <c r="F16" i="2"/>
  <c r="F17" i="2"/>
  <c r="F18" i="2"/>
  <c r="F19" i="2"/>
  <c r="F20" i="2"/>
  <c r="F14" i="2"/>
  <c r="D14" i="2"/>
  <c r="B15" i="2"/>
  <c r="B16" i="2"/>
  <c r="B17" i="2"/>
  <c r="B18" i="2"/>
  <c r="B19" i="2"/>
  <c r="B20" i="2"/>
  <c r="B14" i="2"/>
  <c r="J7" i="2"/>
  <c r="K7" i="2"/>
  <c r="L7" i="2"/>
  <c r="L4" i="2"/>
  <c r="L5" i="2"/>
  <c r="L6" i="2"/>
  <c r="L3" i="2"/>
  <c r="J4" i="2"/>
  <c r="K4" i="2"/>
  <c r="J5" i="2"/>
  <c r="K5" i="2"/>
  <c r="J6" i="2"/>
  <c r="K6" i="2"/>
  <c r="K3" i="2"/>
  <c r="D3" i="2"/>
  <c r="D8" i="2" s="1"/>
  <c r="C3" i="2"/>
  <c r="C8" i="2"/>
  <c r="B8" i="2"/>
  <c r="B3" i="2"/>
  <c r="C44" i="1"/>
  <c r="C45" i="1"/>
  <c r="C46" i="1"/>
  <c r="C47" i="1"/>
  <c r="E47" i="1" s="1"/>
  <c r="C48" i="1"/>
  <c r="C49" i="1"/>
  <c r="E49" i="1" s="1"/>
  <c r="C50" i="1"/>
  <c r="C51" i="1"/>
  <c r="E51" i="1" s="1"/>
  <c r="C43" i="1"/>
  <c r="E43" i="1" s="1"/>
  <c r="E50" i="1"/>
  <c r="E48" i="1"/>
  <c r="E46" i="1"/>
  <c r="E45" i="1"/>
  <c r="E44" i="1"/>
  <c r="D32" i="1"/>
  <c r="D33" i="1"/>
  <c r="D34" i="1"/>
  <c r="D35" i="1"/>
  <c r="D36" i="1"/>
  <c r="D37" i="1"/>
  <c r="D38" i="1"/>
  <c r="D39" i="1"/>
  <c r="D31" i="1"/>
  <c r="C32" i="1"/>
  <c r="C33" i="1"/>
  <c r="C34" i="1"/>
  <c r="C35" i="1"/>
  <c r="C36" i="1"/>
  <c r="C31" i="1"/>
  <c r="G25" i="1"/>
  <c r="E26" i="1" s="1"/>
  <c r="C38" i="1" s="1"/>
  <c r="E25" i="1"/>
  <c r="C37" i="1" s="1"/>
  <c r="E24" i="1"/>
  <c r="C9" i="1"/>
  <c r="E9" i="1"/>
  <c r="A1" i="1"/>
  <c r="A9" i="1" s="1"/>
  <c r="AD20" i="7" l="1"/>
  <c r="P5" i="7"/>
  <c r="P6" i="7"/>
  <c r="P7" i="7"/>
  <c r="P8" i="7"/>
  <c r="P4" i="7"/>
  <c r="Q5" i="7"/>
  <c r="Q6" i="7"/>
  <c r="Q7" i="7"/>
  <c r="Q8" i="7"/>
  <c r="Q4" i="7"/>
  <c r="O5" i="7"/>
  <c r="O6" i="7"/>
  <c r="O7" i="7"/>
  <c r="O8" i="7"/>
  <c r="O4" i="7"/>
  <c r="AC20" i="7"/>
  <c r="C23" i="7"/>
  <c r="B23" i="7"/>
  <c r="H23" i="7" s="1"/>
  <c r="AB20" i="7"/>
  <c r="AA20" i="7"/>
  <c r="AA8" i="7"/>
  <c r="AC8" i="7"/>
  <c r="AB8" i="7"/>
  <c r="AA7" i="7"/>
  <c r="C9" i="3"/>
  <c r="C3" i="3"/>
  <c r="B32" i="2"/>
  <c r="C27" i="2"/>
  <c r="G32" i="2"/>
  <c r="E40" i="2"/>
  <c r="H40" i="2" s="1"/>
  <c r="I40" i="2" s="1"/>
  <c r="E45" i="2"/>
  <c r="H39" i="2"/>
  <c r="D45" i="2"/>
  <c r="G27" i="1"/>
  <c r="E27" i="1" s="1"/>
  <c r="C39" i="1" s="1"/>
  <c r="AC7" i="7" l="1"/>
  <c r="AB7" i="7"/>
  <c r="AC6" i="7"/>
  <c r="AC10" i="7" s="1"/>
  <c r="AA6" i="7"/>
  <c r="AB6" i="7"/>
  <c r="AE20" i="7"/>
  <c r="AB5" i="7"/>
  <c r="AA5" i="7"/>
  <c r="AC5" i="7"/>
  <c r="C39" i="2"/>
  <c r="C32" i="2"/>
  <c r="AB10" i="7" l="1"/>
  <c r="G39" i="2"/>
  <c r="I39" i="2" s="1"/>
  <c r="C45" i="2"/>
  <c r="C15" i="7"/>
  <c r="C18" i="7"/>
  <c r="D15" i="7"/>
  <c r="C16" i="7"/>
  <c r="B17" i="7"/>
  <c r="B16" i="7"/>
  <c r="D16" i="7"/>
  <c r="C17" i="7"/>
  <c r="B18" i="7"/>
  <c r="D18" i="7"/>
  <c r="D17" i="7"/>
  <c r="C24" i="7" l="1"/>
  <c r="C26" i="7"/>
  <c r="B27" i="7"/>
  <c r="C25" i="7"/>
  <c r="B26" i="7"/>
  <c r="B25" i="7"/>
  <c r="H25" i="7" s="1"/>
  <c r="C27" i="7"/>
  <c r="D19" i="7"/>
  <c r="B15" i="7"/>
  <c r="AA10" i="7"/>
  <c r="C19" i="7"/>
  <c r="H26" i="7" l="1"/>
  <c r="H27" i="7"/>
  <c r="B19" i="7"/>
  <c r="B24" i="7"/>
  <c r="H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olaf gonzalez guzman</author>
  </authors>
  <commentList>
    <comment ref="B18" authorId="0" shapeId="0" xr:uid="{FA94CDD9-BECF-4F48-8C8D-0B95680E813C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Viviendas requeridas dado el tamaaño de la poblacion, la densidad de población por hogar, y personas economicamente activas</t>
        </r>
      </text>
    </comment>
    <comment ref="C18" authorId="0" shapeId="0" xr:uid="{29E5D901-5ED4-4140-8B2B-52C1F487B031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Viviendas existentes
</t>
        </r>
      </text>
    </comment>
    <comment ref="D18" authorId="0" shapeId="0" xr:uid="{4548F477-BB5D-4839-B5D9-C411629447BF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Oferta de vivienda considerando vertical y horizontal</t>
        </r>
      </text>
    </comment>
    <comment ref="B30" authorId="0" shapeId="0" xr:uid="{89218DD3-24B6-437F-B7D5-5DF66C6FC88E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Viviendas requeridas dado el tamaaño de la poblacion, la densidad de población por hogar, y personas economicamente activas</t>
        </r>
      </text>
    </comment>
    <comment ref="C30" authorId="0" shapeId="0" xr:uid="{6D90336F-2045-459D-A451-64B6AB904A19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Viviendas existentes
</t>
        </r>
      </text>
    </comment>
    <comment ref="B42" authorId="0" shapeId="0" xr:uid="{15560E70-339D-480E-BC92-6345B56CAF86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Viviendas requeridas dado el tamaaño de la poblacion, la densidad de población por hogar, y personas economicamente activas</t>
        </r>
      </text>
    </comment>
    <comment ref="C42" authorId="0" shapeId="0" xr:uid="{38903799-F1C3-4AAB-8B8C-951A3560183C}">
      <text>
        <r>
          <rPr>
            <b/>
            <sz val="9"/>
            <color indexed="81"/>
            <rFont val="Tahoma"/>
            <charset val="1"/>
          </rPr>
          <t>julio olaf gonzalez guzman:</t>
        </r>
        <r>
          <rPr>
            <sz val="9"/>
            <color indexed="81"/>
            <rFont val="Tahoma"/>
            <charset val="1"/>
          </rPr>
          <t xml:space="preserve">
Viviendas existentes
</t>
        </r>
      </text>
    </comment>
  </commentList>
</comments>
</file>

<file path=xl/sharedStrings.xml><?xml version="1.0" encoding="utf-8"?>
<sst xmlns="http://schemas.openxmlformats.org/spreadsheetml/2006/main" count="83" uniqueCount="25">
  <si>
    <t>Viviendas necesarias</t>
  </si>
  <si>
    <t>Viviendas existentes</t>
  </si>
  <si>
    <t>Oferta</t>
  </si>
  <si>
    <t>Ventas</t>
  </si>
  <si>
    <t xml:space="preserve">Interes social </t>
  </si>
  <si>
    <t>Economica</t>
  </si>
  <si>
    <t xml:space="preserve">Media </t>
  </si>
  <si>
    <t xml:space="preserve">Media Alta </t>
  </si>
  <si>
    <t>Alta</t>
  </si>
  <si>
    <t>Oferta/Inventario_ Vertical</t>
  </si>
  <si>
    <t>Oferta/Inventario_ Horizontal</t>
  </si>
  <si>
    <t>Oferta/Inventario_ lote</t>
  </si>
  <si>
    <t>Año</t>
  </si>
  <si>
    <t>Población Mazatlán</t>
  </si>
  <si>
    <t>Línea superior</t>
  </si>
  <si>
    <t>Línea inferior</t>
  </si>
  <si>
    <t>Valor</t>
  </si>
  <si>
    <t>mensual</t>
  </si>
  <si>
    <t xml:space="preserve">menta trimestral </t>
  </si>
  <si>
    <t>Venta anual</t>
  </si>
  <si>
    <t>Oferta Total</t>
  </si>
  <si>
    <t>% verticaL</t>
  </si>
  <si>
    <t>% horizontal</t>
  </si>
  <si>
    <t>Necesidad de vivienda</t>
  </si>
  <si>
    <t>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</si>
</sst>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ptos Narrow"/>
      <family val="2"/>
      <scheme val="minor"/>
    </font>
    <font>
      <sz val="16"/>
      <color rgb="FF000000"/>
      <name val="Roboto Thin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000000"/>
      <name val="Roboto Thi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9" fontId="0" fillId="0" borderId="0" xfId="2" applyFont="1"/>
    <xf numFmtId="164" fontId="0" fillId="0" borderId="0" xfId="0" applyNumberFormat="1"/>
    <xf numFmtId="9" fontId="0" fillId="0" borderId="0" xfId="0" applyNumberFormat="1"/>
    <xf numFmtId="0" fontId="5" fillId="0" borderId="1" xfId="0" applyFont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  <xf numFmtId="165" fontId="0" fillId="0" borderId="0" xfId="2" applyNumberFormat="1" applyFont="1"/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/>
    <xf numFmtId="10" fontId="0" fillId="0" borderId="0" xfId="2" applyNumberFormat="1" applyFont="1"/>
    <xf numFmtId="1" fontId="0" fillId="0" borderId="0" xfId="0" applyNumberFormat="1"/>
    <xf numFmtId="164" fontId="0" fillId="0" borderId="0" xfId="44" applyNumberFormat="1" applyFont="1"/>
    <xf numFmtId="164" fontId="0" fillId="0" borderId="0" xfId="45" applyNumberFormat="1" applyFont="1"/>
    <xf numFmtId="1" fontId="21" fillId="0" borderId="1" xfId="0" applyNumberFormat="1" applyFont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9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4" xr:uid="{94D80ADC-7612-4974-9B1B-ED5C6F9AEFD1}"/>
    <cellStyle name="Millares 2 2" xfId="46" xr:uid="{3942098A-2706-4421-9EAC-1C054F277F46}"/>
    <cellStyle name="Millares 3" xfId="45" xr:uid="{E9CCD51B-B34C-446E-9F07-ADAF35A89A02}"/>
    <cellStyle name="Moneda 2" xfId="48" xr:uid="{21629DAA-FCBC-4865-B67E-49ECE4A43A6F}"/>
    <cellStyle name="Moneda 3" xfId="47" xr:uid="{A3400C9C-5C92-4D64-8532-133795F5ED05}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NECESIDAD VIVIENDA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Hoja1!$A$14:$A$16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Hoja1!$B$14:$B$16</c:f>
              <c:numCache>
                <c:formatCode>General</c:formatCode>
                <c:ptCount val="3"/>
                <c:pt idx="0">
                  <c:v>48939</c:v>
                </c:pt>
                <c:pt idx="1">
                  <c:v>45684</c:v>
                </c:pt>
                <c:pt idx="2">
                  <c:v>46648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1FF-BB8A-CBE181E41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051487"/>
        <c:axId val="239056767"/>
      </c:barChart>
      <c:catAx>
        <c:axId val="23905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9056767"/>
        <c:crosses val="autoZero"/>
        <c:auto val="1"/>
        <c:lblAlgn val="ctr"/>
        <c:lblOffset val="100"/>
        <c:noMultiLvlLbl val="0"/>
      </c:catAx>
      <c:valAx>
        <c:axId val="23905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905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Oferta!$B$33</c:f>
              <c:strCache>
                <c:ptCount val="1"/>
                <c:pt idx="0">
                  <c:v>Oferta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Oferta!$A$34:$A$42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Oferta!$B$34:$B$42</c:f>
              <c:numCache>
                <c:formatCode>General</c:formatCode>
                <c:ptCount val="9"/>
                <c:pt idx="0">
                  <c:v>2937</c:v>
                </c:pt>
                <c:pt idx="1">
                  <c:v>1805</c:v>
                </c:pt>
                <c:pt idx="2">
                  <c:v>2306</c:v>
                </c:pt>
                <c:pt idx="3">
                  <c:v>3456</c:v>
                </c:pt>
                <c:pt idx="4">
                  <c:v>3815</c:v>
                </c:pt>
                <c:pt idx="5">
                  <c:v>4528</c:v>
                </c:pt>
                <c:pt idx="6">
                  <c:v>4827</c:v>
                </c:pt>
                <c:pt idx="7">
                  <c:v>7449</c:v>
                </c:pt>
                <c:pt idx="8">
                  <c:v>10309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0-42E4-B545-0DF6F2FCBBE1}"/>
            </c:ext>
          </c:extLst>
        </c:ser>
        <c:ser>
          <c:idx val="1"/>
          <c:order val="1"/>
          <c:tx>
            <c:strRef>
              <c:f>Oferta!$C$33</c:f>
              <c:strCache>
                <c:ptCount val="1"/>
                <c:pt idx="0">
                  <c:v>Oferta/Inventario_ Vertical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Oferta!$A$34:$A$42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Oferta!$C$34:$C$42</c:f>
              <c:numCache>
                <c:formatCode>General</c:formatCode>
                <c:ptCount val="9"/>
                <c:pt idx="0">
                  <c:v>1470</c:v>
                </c:pt>
                <c:pt idx="1">
                  <c:v>1374</c:v>
                </c:pt>
                <c:pt idx="2">
                  <c:v>1735</c:v>
                </c:pt>
                <c:pt idx="3">
                  <c:v>2378</c:v>
                </c:pt>
                <c:pt idx="4">
                  <c:v>2920</c:v>
                </c:pt>
                <c:pt idx="5">
                  <c:v>3706</c:v>
                </c:pt>
                <c:pt idx="6">
                  <c:v>4070</c:v>
                </c:pt>
                <c:pt idx="7" formatCode="0">
                  <c:v>6555.12</c:v>
                </c:pt>
                <c:pt idx="8" formatCode="0">
                  <c:v>9278.1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0-42E4-B545-0DF6F2FCBBE1}"/>
            </c:ext>
          </c:extLst>
        </c:ser>
        <c:ser>
          <c:idx val="2"/>
          <c:order val="2"/>
          <c:tx>
            <c:strRef>
              <c:f>Oferta!$D$33</c:f>
              <c:strCache>
                <c:ptCount val="1"/>
                <c:pt idx="0">
                  <c:v>Oferta/Inventario_ Horizontal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Oferta!$A$34:$A$42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Oferta!$D$34:$D$42</c:f>
              <c:numCache>
                <c:formatCode>General</c:formatCode>
                <c:ptCount val="9"/>
                <c:pt idx="0">
                  <c:v>1467</c:v>
                </c:pt>
                <c:pt idx="1">
                  <c:v>431</c:v>
                </c:pt>
                <c:pt idx="2">
                  <c:v>571</c:v>
                </c:pt>
                <c:pt idx="3">
                  <c:v>1078</c:v>
                </c:pt>
                <c:pt idx="4">
                  <c:v>895</c:v>
                </c:pt>
                <c:pt idx="5">
                  <c:v>822</c:v>
                </c:pt>
                <c:pt idx="6">
                  <c:v>757</c:v>
                </c:pt>
                <c:pt idx="7" formatCode="0">
                  <c:v>893.88</c:v>
                </c:pt>
                <c:pt idx="8" formatCode="0">
                  <c:v>1030.9000000000001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0-42E4-B545-0DF6F2FC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60912"/>
        <c:axId val="1129959952"/>
      </c:lineChart>
      <c:catAx>
        <c:axId val="112996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9959952"/>
        <c:crosses val="autoZero"/>
        <c:auto val="1"/>
        <c:lblAlgn val="ctr"/>
        <c:lblOffset val="100"/>
        <c:noMultiLvlLbl val="0"/>
      </c:catAx>
      <c:valAx>
        <c:axId val="112995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996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Oferta!$B$45</c:f>
              <c:strCache>
                <c:ptCount val="1"/>
                <c:pt idx="0">
                  <c:v>% verticaL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Oferta!$A$46:$A$54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Oferta!$B$46:$B$54</c:f>
              <c:numCache>
                <c:formatCode>0.0%</c:formatCode>
                <c:ptCount val="9"/>
                <c:pt idx="0">
                  <c:v>0.50051072522982631</c:v>
                </c:pt>
                <c:pt idx="1">
                  <c:v>0.76121883656509692</c:v>
                </c:pt>
                <c:pt idx="2">
                  <c:v>0.75238508239375546</c:v>
                </c:pt>
                <c:pt idx="3">
                  <c:v>0.68807870370370372</c:v>
                </c:pt>
                <c:pt idx="4">
                  <c:v>0.76539973787680204</c:v>
                </c:pt>
                <c:pt idx="5">
                  <c:v>0.81846289752650181</c:v>
                </c:pt>
                <c:pt idx="6">
                  <c:v>0.84317381396312407</c:v>
                </c:pt>
                <c:pt idx="7">
                  <c:v>0.88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8-4433-BCC4-37812EBB8735}"/>
            </c:ext>
          </c:extLst>
        </c:ser>
        <c:ser>
          <c:idx val="1"/>
          <c:order val="1"/>
          <c:tx>
            <c:strRef>
              <c:f>Oferta!$C$45</c:f>
              <c:strCache>
                <c:ptCount val="1"/>
                <c:pt idx="0">
                  <c:v>% horizontal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Oferta!$A$46:$A$54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Oferta!$C$46:$C$54</c:f>
              <c:numCache>
                <c:formatCode>0.0%</c:formatCode>
                <c:ptCount val="9"/>
                <c:pt idx="0">
                  <c:v>0.49948927477017363</c:v>
                </c:pt>
                <c:pt idx="1">
                  <c:v>0.23878116343490305</c:v>
                </c:pt>
                <c:pt idx="2">
                  <c:v>0.24761491760624457</c:v>
                </c:pt>
                <c:pt idx="3">
                  <c:v>0.31192129629629628</c:v>
                </c:pt>
                <c:pt idx="4">
                  <c:v>0.2346002621231979</c:v>
                </c:pt>
                <c:pt idx="5">
                  <c:v>0.18153710247349825</c:v>
                </c:pt>
                <c:pt idx="6">
                  <c:v>0.1568261860368759</c:v>
                </c:pt>
                <c:pt idx="7">
                  <c:v>0.12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8-4433-BCC4-37812EBB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346112"/>
        <c:axId val="1111343232"/>
      </c:lineChart>
      <c:catAx>
        <c:axId val="11113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1343232"/>
        <c:crosses val="autoZero"/>
        <c:auto val="1"/>
        <c:lblAlgn val="ctr"/>
        <c:lblOffset val="100"/>
        <c:noMultiLvlLbl val="0"/>
      </c:catAx>
      <c:valAx>
        <c:axId val="111134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13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FF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Hoja4!$D$2:$D$12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Hoja4!$E$2:$E$12</c:f>
              <c:numCache>
                <c:formatCode>_-* #,##0_-;\-* #,##0_-;_-* "-"??_-;_-@_-</c:formatCode>
                <c:ptCount val="11"/>
                <c:pt idx="0">
                  <c:v>416947</c:v>
                </c:pt>
                <c:pt idx="1">
                  <c:v>424288</c:v>
                </c:pt>
                <c:pt idx="2">
                  <c:v>431738</c:v>
                </c:pt>
                <c:pt idx="3">
                  <c:v>439319</c:v>
                </c:pt>
                <c:pt idx="4">
                  <c:v>446999</c:v>
                </c:pt>
                <c:pt idx="5">
                  <c:v>441975</c:v>
                </c:pt>
                <c:pt idx="6">
                  <c:v>449482</c:v>
                </c:pt>
                <c:pt idx="7">
                  <c:v>455513</c:v>
                </c:pt>
                <c:pt idx="8">
                  <c:v>461645</c:v>
                </c:pt>
                <c:pt idx="9">
                  <c:v>467120</c:v>
                </c:pt>
                <c:pt idx="10">
                  <c:v>488252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4-4388-ADAB-A9551C12745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Hoja4!$D$2:$D$12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Hoja4!$F$2:$F$12</c:f>
              <c:numCache>
                <c:formatCode>_-* #,##0_-;\-* #,##0_-;_-* "-"??_-;_-@_-</c:formatCode>
                <c:ptCount val="11"/>
                <c:pt idx="0">
                  <c:v>101797</c:v>
                </c:pt>
                <c:pt idx="1">
                  <c:v>111341</c:v>
                </c:pt>
                <c:pt idx="2">
                  <c:v>111543</c:v>
                </c:pt>
                <c:pt idx="3">
                  <c:v>111595</c:v>
                </c:pt>
                <c:pt idx="4">
                  <c:v>115732</c:v>
                </c:pt>
                <c:pt idx="5">
                  <c:v>111990</c:v>
                </c:pt>
                <c:pt idx="6">
                  <c:v>113554</c:v>
                </c:pt>
                <c:pt idx="7">
                  <c:v>122683</c:v>
                </c:pt>
                <c:pt idx="8">
                  <c:v>127849</c:v>
                </c:pt>
                <c:pt idx="9">
                  <c:v>128993</c:v>
                </c:pt>
                <c:pt idx="10">
                  <c:v>127549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4-4388-ADAB-A9551C12745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Hoja4!$D$2:$D$12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Hoja4!$G$2:$G$12</c:f>
              <c:numCache>
                <c:formatCode>0.0%</c:formatCode>
                <c:ptCount val="11"/>
                <c:pt idx="0">
                  <c:v>0.24414853686439764</c:v>
                </c:pt>
                <c:pt idx="1">
                  <c:v>0.26241845161776906</c:v>
                </c:pt>
                <c:pt idx="2">
                  <c:v>0.25835807827895624</c:v>
                </c:pt>
                <c:pt idx="3">
                  <c:v>0.25401815081979157</c:v>
                </c:pt>
                <c:pt idx="4">
                  <c:v>0.25890885661936602</c:v>
                </c:pt>
                <c:pt idx="5">
                  <c:v>0.25338537247581877</c:v>
                </c:pt>
                <c:pt idx="6">
                  <c:v>0.2526330309111377</c:v>
                </c:pt>
                <c:pt idx="7">
                  <c:v>0.26932930564001467</c:v>
                </c:pt>
                <c:pt idx="8">
                  <c:v>0.2769422391664591</c:v>
                </c:pt>
                <c:pt idx="9">
                  <c:v>0.27614531597876346</c:v>
                </c:pt>
                <c:pt idx="10">
                  <c:v>0.26123600108140876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4-4388-ADAB-A9551C12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81967"/>
        <c:axId val="190182447"/>
      </c:lineChart>
      <c:catAx>
        <c:axId val="19018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182447"/>
        <c:crosses val="autoZero"/>
        <c:auto val="1"/>
        <c:lblAlgn val="ctr"/>
        <c:lblOffset val="100"/>
        <c:noMultiLvlLbl val="0"/>
      </c:catAx>
      <c:valAx>
        <c:axId val="19018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18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Salario!$H$4:$H$18</c:f>
              <c:numCache>
                <c:formatCode>0.0%</c:formatCode>
                <c:ptCount val="15"/>
                <c:pt idx="0">
                  <c:v>3.9501671224551806E-3</c:v>
                </c:pt>
                <c:pt idx="1">
                  <c:v>-3.5562953995157388E-2</c:v>
                </c:pt>
                <c:pt idx="2">
                  <c:v>4.001255295779068E-2</c:v>
                </c:pt>
                <c:pt idx="3">
                  <c:v>-3.6210018105009054E-2</c:v>
                </c:pt>
                <c:pt idx="4">
                  <c:v>9.6274264245460234E-2</c:v>
                </c:pt>
                <c:pt idx="5">
                  <c:v>-0.13508496358703412</c:v>
                </c:pt>
                <c:pt idx="6">
                  <c:v>5.0685157668812944E-2</c:v>
                </c:pt>
                <c:pt idx="7">
                  <c:v>4.3526084223758643E-2</c:v>
                </c:pt>
                <c:pt idx="8">
                  <c:v>2.1532901671435026E-2</c:v>
                </c:pt>
                <c:pt idx="9">
                  <c:v>7.3260613207547176E-2</c:v>
                </c:pt>
                <c:pt idx="10">
                  <c:v>5.6860321384425219E-2</c:v>
                </c:pt>
                <c:pt idx="11">
                  <c:v>9.0448343079922028E-2</c:v>
                </c:pt>
                <c:pt idx="12">
                  <c:v>0.13216541532594447</c:v>
                </c:pt>
                <c:pt idx="13">
                  <c:v>3.8315789473684213E-2</c:v>
                </c:pt>
                <c:pt idx="14">
                  <c:v>2.8487429034874289E-2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0-4E7C-9267-550D298A3C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Salario!$I$4:$I$18</c:f>
              <c:numCache>
                <c:formatCode>0.0%</c:formatCode>
                <c:ptCount val="15"/>
                <c:pt idx="0">
                  <c:v>2.0670216097713748E-2</c:v>
                </c:pt>
                <c:pt idx="1">
                  <c:v>3.9582694077938019E-2</c:v>
                </c:pt>
                <c:pt idx="2">
                  <c:v>-4.4864226682408498E-2</c:v>
                </c:pt>
                <c:pt idx="3">
                  <c:v>8.034610630407911E-3</c:v>
                </c:pt>
                <c:pt idx="4">
                  <c:v>9.258123850398528E-2</c:v>
                </c:pt>
                <c:pt idx="5">
                  <c:v>4.9943883277216612E-2</c:v>
                </c:pt>
                <c:pt idx="6">
                  <c:v>7.0283270978086579E-2</c:v>
                </c:pt>
                <c:pt idx="7">
                  <c:v>7.1910112359550568E-2</c:v>
                </c:pt>
                <c:pt idx="8">
                  <c:v>4.8683904029815976E-2</c:v>
                </c:pt>
                <c:pt idx="9">
                  <c:v>8.5517547756552639E-2</c:v>
                </c:pt>
                <c:pt idx="10">
                  <c:v>8.2054430120728467E-2</c:v>
                </c:pt>
                <c:pt idx="11">
                  <c:v>9.0960665658093798E-2</c:v>
                </c:pt>
                <c:pt idx="12">
                  <c:v>0.10175073669613451</c:v>
                </c:pt>
                <c:pt idx="13">
                  <c:v>3.2252989301447453E-2</c:v>
                </c:pt>
                <c:pt idx="14">
                  <c:v>0.12940100594421583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0-4E7C-9267-550D298A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60127"/>
        <c:axId val="232360607"/>
      </c:lineChart>
      <c:catAx>
        <c:axId val="23236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360607"/>
        <c:crosses val="autoZero"/>
        <c:auto val="1"/>
        <c:lblAlgn val="ctr"/>
        <c:lblOffset val="100"/>
        <c:noMultiLvlLbl val="0"/>
      </c:catAx>
      <c:valAx>
        <c:axId val="23236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36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Hoja3!$H$26:$H$33</c:f>
              <c:numCache>
                <c:formatCode>0%</c:formatCode>
                <c:ptCount val="8"/>
                <c:pt idx="0">
                  <c:v>0.26749036942358562</c:v>
                </c:pt>
                <c:pt idx="1">
                  <c:v>0.14288715528228688</c:v>
                </c:pt>
                <c:pt idx="2">
                  <c:v>0.15367458732123382</c:v>
                </c:pt>
                <c:pt idx="3">
                  <c:v>0.44987837392846902</c:v>
                </c:pt>
                <c:pt idx="4">
                  <c:v>0.29370736960869787</c:v>
                </c:pt>
                <c:pt idx="5">
                  <c:v>0.2544710106352856</c:v>
                </c:pt>
                <c:pt idx="6">
                  <c:v>0.20913519052713786</c:v>
                </c:pt>
                <c:pt idx="7">
                  <c:v>0.20752936307085351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2A0-A0F7-FA7BF99E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133503"/>
        <c:axId val="1288132543"/>
      </c:lineChart>
      <c:catAx>
        <c:axId val="12881335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8132543"/>
        <c:crosses val="autoZero"/>
        <c:auto val="1"/>
        <c:lblAlgn val="ctr"/>
        <c:lblOffset val="100"/>
        <c:noMultiLvlLbl val="0"/>
      </c:catAx>
      <c:valAx>
        <c:axId val="128813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813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Hoja3!$B$43:$B$50</c:f>
              <c:numCache>
                <c:formatCode>0%</c:formatCode>
                <c:ptCount val="8"/>
                <c:pt idx="0">
                  <c:v>0.13300552419110059</c:v>
                </c:pt>
                <c:pt idx="1">
                  <c:v>0.24774967852550364</c:v>
                </c:pt>
                <c:pt idx="2">
                  <c:v>0.16332445894881484</c:v>
                </c:pt>
                <c:pt idx="3">
                  <c:v>-0.40981488658804421</c:v>
                </c:pt>
                <c:pt idx="4">
                  <c:v>0.55000312714991562</c:v>
                </c:pt>
                <c:pt idx="5">
                  <c:v>-5.4049146592422222E-2</c:v>
                </c:pt>
                <c:pt idx="6">
                  <c:v>-8.682577260221383E-2</c:v>
                </c:pt>
                <c:pt idx="7">
                  <c:v>1.2963676581258031E-3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8-43F2-A90C-4395CAD74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04751"/>
        <c:axId val="950611135"/>
      </c:lineChart>
      <c:catAx>
        <c:axId val="9586047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0611135"/>
        <c:crosses val="autoZero"/>
        <c:auto val="1"/>
        <c:lblAlgn val="ctr"/>
        <c:lblOffset val="100"/>
        <c:noMultiLvlLbl val="0"/>
      </c:catAx>
      <c:valAx>
        <c:axId val="9506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8604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Hoja3!$B$24</c:f>
              <c:strCache>
                <c:ptCount val="1"/>
                <c:pt idx="0">
                  <c:v>Viviendas necesarias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Hoja3!$A$25:$A$33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Hoja3!$B$25:$B$33</c:f>
              <c:numCache>
                <c:formatCode>_-* #,##0_-;\-* #,##0_-;_-* "-"??_-;_-@_-</c:formatCode>
                <c:ptCount val="9"/>
                <c:pt idx="0">
                  <c:v>89277</c:v>
                </c:pt>
                <c:pt idx="1">
                  <c:v>108727</c:v>
                </c:pt>
                <c:pt idx="2">
                  <c:v>128177</c:v>
                </c:pt>
                <c:pt idx="3">
                  <c:v>148324</c:v>
                </c:pt>
                <c:pt idx="4">
                  <c:v>168471</c:v>
                </c:pt>
                <c:pt idx="5">
                  <c:v>226148</c:v>
                </c:pt>
                <c:pt idx="6">
                  <c:v>268404</c:v>
                </c:pt>
                <c:pt idx="7">
                  <c:v>310660</c:v>
                </c:pt>
                <c:pt idx="8">
                  <c:v>366301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459-883B-AF9101EF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9562863"/>
        <c:axId val="389561903"/>
      </c:barChart>
      <c:barChart>
        <c:barDir val="col"/>
        <c:grouping val="stacked"/>
        <c:varyColors val="0"/>
        <c:ser>
          <c:idx val="1"/>
          <c:order val="1"/>
          <c:tx>
            <c:strRef>
              <c:f>Hoja3!$C$24</c:f>
              <c:strCache>
                <c:ptCount val="1"/>
                <c:pt idx="0">
                  <c:v>Viviendas existentes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Hoja3!$A$25:$A$33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Hoja3!$C$25:$C$33</c:f>
              <c:numCache>
                <c:formatCode>_-* #,##0_-;\-* #,##0_-;_-* "-"??_-;_-@_-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172753</c:v>
                </c:pt>
                <c:pt idx="6">
                  <c:v>214702</c:v>
                </c:pt>
                <c:pt idx="7">
                  <c:v>257526</c:v>
                </c:pt>
                <c:pt idx="8">
                  <c:v>309343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E-4459-883B-AF9101EFF810}"/>
            </c:ext>
          </c:extLst>
        </c:ser>
        <c:ser>
          <c:idx val="2"/>
          <c:order val="2"/>
          <c:tx>
            <c:strRef>
              <c:f>Hoja3!$D$24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Hoja3!$A$25:$A$33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Hoja3!$D$25:$D$33</c:f>
              <c:numCache>
                <c:formatCode>_-* #,##0_-;\-* #,##0_-;_-* "-"??_-;_-@_-</c:formatCode>
                <c:ptCount val="9"/>
                <c:pt idx="5">
                  <c:v>1805</c:v>
                </c:pt>
                <c:pt idx="6">
                  <c:v>4827</c:v>
                </c:pt>
                <c:pt idx="7">
                  <c:v>7449</c:v>
                </c:pt>
                <c:pt idx="8">
                  <c:v>10309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E-4459-883B-AF9101EFF810}"/>
            </c:ext>
          </c:extLst>
        </c:ser>
        <c:ser>
          <c:idx val="3"/>
          <c:order val="3"/>
          <c:tx>
            <c:strRef>
              <c:f>Hoja3!$E$24</c:f>
              <c:strCache>
                <c:ptCount val="1"/>
                <c:pt idx="0">
                  <c:v>Ventas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Hoja3!$A$25:$A$33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Hoja3!$E$25:$E$33</c:f>
              <c:numCache>
                <c:formatCode>General</c:formatCode>
                <c:ptCount val="9"/>
                <c:pt idx="5" formatCode="_-* #,##0_-;\-* #,##0_-;_-* &quot;-&quot;??_-;_-@_-">
                  <c:v>2024</c:v>
                </c:pt>
                <c:pt idx="6" formatCode="_-* #,##0_-;\-* #,##0_-;_-* &quot;-&quot;??_-;_-@_-">
                  <c:v>1988</c:v>
                </c:pt>
                <c:pt idx="7" formatCode="_-* #,##0_-;\-* #,##0_-;_-* &quot;-&quot;??_-;_-@_-">
                  <c:v>2869</c:v>
                </c:pt>
                <c:pt idx="8" formatCode="_-* #,##0_-;\-* #,##0_-;_-* &quot;-&quot;??_-;_-@_-">
                  <c:v>3777.4947223497015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E-4459-883B-AF9101EF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89554703"/>
        <c:axId val="389571023"/>
      </c:barChart>
      <c:catAx>
        <c:axId val="38956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9561903"/>
        <c:crosses val="autoZero"/>
        <c:auto val="1"/>
        <c:lblAlgn val="ctr"/>
        <c:lblOffset val="100"/>
        <c:noMultiLvlLbl val="0"/>
      </c:catAx>
      <c:valAx>
        <c:axId val="38956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9562863"/>
        <c:crosses val="autoZero"/>
        <c:crossBetween val="between"/>
      </c:valAx>
      <c:valAx>
        <c:axId val="389571023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9554703"/>
        <c:crosses val="max"/>
        <c:crossBetween val="between"/>
      </c:valAx>
      <c:catAx>
        <c:axId val="3895547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5710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Hoja5!$B$13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Hoja5!$A$14:$A$18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Hoja5!$B$14:$B$18</c:f>
              <c:numCache>
                <c:formatCode>_-* #,##0_-;\-* #,##0_-;_-* "-"??_-;_-@_-</c:formatCode>
                <c:ptCount val="5"/>
                <c:pt idx="0">
                  <c:v>38927.199999999997</c:v>
                </c:pt>
                <c:pt idx="1">
                  <c:v>6082.7982945736458</c:v>
                </c:pt>
                <c:pt idx="2">
                  <c:v>6239.3841860465109</c:v>
                </c:pt>
                <c:pt idx="3">
                  <c:v>-1794.9589147286815</c:v>
                </c:pt>
                <c:pt idx="4">
                  <c:v>-2567.4235658914727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2-4919-A2B7-40CC7327D7F2}"/>
            </c:ext>
          </c:extLst>
        </c:ser>
        <c:ser>
          <c:idx val="1"/>
          <c:order val="1"/>
          <c:tx>
            <c:strRef>
              <c:f>Hoja5!$C$13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Hoja5!$A$14:$A$18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Hoja5!$C$14:$C$18</c:f>
              <c:numCache>
                <c:formatCode>_-* #,##0_-;\-* #,##0_-;_-* "-"??_-;_-@_-</c:formatCode>
                <c:ptCount val="5"/>
                <c:pt idx="0">
                  <c:v>47087.639999999985</c:v>
                </c:pt>
                <c:pt idx="1">
                  <c:v>4901.0593798449618</c:v>
                </c:pt>
                <c:pt idx="2">
                  <c:v>222.54951296085176</c:v>
                </c:pt>
                <c:pt idx="3">
                  <c:v>-4065.6727777262408</c:v>
                </c:pt>
                <c:pt idx="4">
                  <c:v>-5330.5761150795806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2-4919-A2B7-40CC7327D7F2}"/>
            </c:ext>
          </c:extLst>
        </c:ser>
        <c:ser>
          <c:idx val="2"/>
          <c:order val="2"/>
          <c:tx>
            <c:strRef>
              <c:f>Hoja5!$D$13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Hoja5!$A$14:$A$18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Hoja5!$D$14:$D$18</c:f>
              <c:numCache>
                <c:formatCode>_-* #,##0_-;\-* #,##0_-;_-* "-"??_-;_-@_-</c:formatCode>
                <c:ptCount val="5"/>
                <c:pt idx="0">
                  <c:v>65845.239999999991</c:v>
                </c:pt>
                <c:pt idx="1">
                  <c:v>4576.4118604651176</c:v>
                </c:pt>
                <c:pt idx="2">
                  <c:v>-7221.9625804530142</c:v>
                </c:pt>
                <c:pt idx="3">
                  <c:v>-9218.8018515787917</c:v>
                </c:pt>
                <c:pt idx="4">
                  <c:v>-11108.88742843332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2-4919-A2B7-40CC7327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936927"/>
        <c:axId val="1451265648"/>
      </c:barChart>
      <c:catAx>
        <c:axId val="74793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51265648"/>
        <c:crosses val="autoZero"/>
        <c:auto val="1"/>
        <c:lblAlgn val="ctr"/>
        <c:lblOffset val="100"/>
        <c:noMultiLvlLbl val="0"/>
      </c:catAx>
      <c:valAx>
        <c:axId val="14512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793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Hoja1!$B$18</c:f>
              <c:strCache>
                <c:ptCount val="1"/>
                <c:pt idx="0">
                  <c:v>Viviendas necesarias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Hoja1!$A$19:$A$27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Hoja1!$B$19:$B$27</c:f>
              <c:numCache>
                <c:formatCode>_-* #,##0_-;\-* #,##0_-;_-* "-"??_-;_-@_-</c:formatCode>
                <c:ptCount val="9"/>
                <c:pt idx="0">
                  <c:v>89277</c:v>
                </c:pt>
                <c:pt idx="1">
                  <c:v>108727</c:v>
                </c:pt>
                <c:pt idx="2">
                  <c:v>128177</c:v>
                </c:pt>
                <c:pt idx="3">
                  <c:v>148324</c:v>
                </c:pt>
                <c:pt idx="4">
                  <c:v>168471</c:v>
                </c:pt>
                <c:pt idx="5">
                  <c:v>226148</c:v>
                </c:pt>
                <c:pt idx="6">
                  <c:v>268404</c:v>
                </c:pt>
                <c:pt idx="7">
                  <c:v>310660</c:v>
                </c:pt>
                <c:pt idx="8">
                  <c:v>366301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0-4AD2-A244-0E7DF698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417855"/>
        <c:axId val="332413055"/>
      </c:barChart>
      <c:barChart>
        <c:barDir val="col"/>
        <c:grouping val="stacked"/>
        <c:varyColors val="0"/>
        <c:ser>
          <c:idx val="1"/>
          <c:order val="1"/>
          <c:tx>
            <c:strRef>
              <c:f>Hoja1!$C$18</c:f>
              <c:strCache>
                <c:ptCount val="1"/>
                <c:pt idx="0">
                  <c:v>Viviendas existentes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Hoja1!$A$19:$A$27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Hoja1!$C$19:$C$27</c:f>
              <c:numCache>
                <c:formatCode>_-* #,##0_-;\-* #,##0_-;_-* "-"??_-;_-@_-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172753</c:v>
                </c:pt>
                <c:pt idx="6">
                  <c:v>214702</c:v>
                </c:pt>
                <c:pt idx="7">
                  <c:v>257526</c:v>
                </c:pt>
                <c:pt idx="8">
                  <c:v>309343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0-4AD2-A244-0E7DF6984364}"/>
            </c:ext>
          </c:extLst>
        </c:ser>
        <c:ser>
          <c:idx val="2"/>
          <c:order val="2"/>
          <c:tx>
            <c:strRef>
              <c:f>Hoja1!$D$18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Hoja1!$A$19:$A$27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Hoja1!$D$19:$D$27</c:f>
              <c:numCache>
                <c:formatCode>_-* #,##0_-;\-* #,##0_-;_-* "-"??_-;_-@_-</c:formatCode>
                <c:ptCount val="9"/>
                <c:pt idx="5">
                  <c:v>3678</c:v>
                </c:pt>
                <c:pt idx="6">
                  <c:v>4763</c:v>
                </c:pt>
                <c:pt idx="7">
                  <c:v>7449</c:v>
                </c:pt>
                <c:pt idx="8">
                  <c:v>10309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90-4AD2-A244-0E7DF6984364}"/>
            </c:ext>
          </c:extLst>
        </c:ser>
        <c:ser>
          <c:idx val="3"/>
          <c:order val="3"/>
          <c:tx>
            <c:strRef>
              <c:f>Hoja1!$E$18</c:f>
              <c:strCache>
                <c:ptCount val="1"/>
                <c:pt idx="0">
                  <c:v>Ventas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Hoja1!$A$19:$A$27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Hoja1!$E$19:$E$27</c:f>
              <c:numCache>
                <c:formatCode>General</c:formatCode>
                <c:ptCount val="9"/>
                <c:pt idx="5" formatCode="_-* #,##0_-;\-* #,##0_-;_-* &quot;-&quot;??_-;_-@_-">
                  <c:v>2024</c:v>
                </c:pt>
                <c:pt idx="6" formatCode="_-* #,##0_-;\-* #,##0_-;_-* &quot;-&quot;??_-;_-@_-">
                  <c:v>1988</c:v>
                </c:pt>
                <c:pt idx="7" formatCode="_-* #,##0_-;\-* #,##0_-;_-* &quot;-&quot;??_-;_-@_-">
                  <c:v>1511</c:v>
                </c:pt>
                <c:pt idx="8" formatCode="_-* #,##0_-;\-* #,##0_-;_-* &quot;-&quot;??_-;_-@_-">
                  <c:v>1148.4512072434607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90-4AD2-A244-0E7DF698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2419775"/>
        <c:axId val="332414975"/>
      </c:barChart>
      <c:catAx>
        <c:axId val="33241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2413055"/>
        <c:crosses val="autoZero"/>
        <c:auto val="1"/>
        <c:lblAlgn val="ctr"/>
        <c:lblOffset val="100"/>
        <c:noMultiLvlLbl val="0"/>
      </c:catAx>
      <c:valAx>
        <c:axId val="33241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2417855"/>
        <c:crosses val="autoZero"/>
        <c:crossBetween val="between"/>
      </c:valAx>
      <c:valAx>
        <c:axId val="332414975"/>
        <c:scaling>
          <c:orientation val="minMax"/>
          <c:max val="40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2419775"/>
        <c:crosses val="max"/>
        <c:crossBetween val="between"/>
      </c:valAx>
      <c:catAx>
        <c:axId val="332419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414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Hoja1!$B$30</c:f>
              <c:strCache>
                <c:ptCount val="1"/>
                <c:pt idx="0">
                  <c:v>Viviendas necesarias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Hoja1!$B$31:$B$39</c:f>
              <c:numCache>
                <c:formatCode>_-* #,##0_-;\-* #,##0_-;_-* "-"??_-;_-@_-</c:formatCode>
                <c:ptCount val="9"/>
                <c:pt idx="0">
                  <c:v>89277</c:v>
                </c:pt>
                <c:pt idx="1">
                  <c:v>108727</c:v>
                </c:pt>
                <c:pt idx="2">
                  <c:v>128177</c:v>
                </c:pt>
                <c:pt idx="3">
                  <c:v>148324</c:v>
                </c:pt>
                <c:pt idx="4">
                  <c:v>168471</c:v>
                </c:pt>
                <c:pt idx="5">
                  <c:v>226148</c:v>
                </c:pt>
                <c:pt idx="6">
                  <c:v>268404</c:v>
                </c:pt>
                <c:pt idx="7">
                  <c:v>310660</c:v>
                </c:pt>
                <c:pt idx="8">
                  <c:v>366301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187-AEBC-AC6BF9D3F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8715935"/>
        <c:axId val="338719295"/>
      </c:barChart>
      <c:barChart>
        <c:barDir val="col"/>
        <c:grouping val="stacked"/>
        <c:varyColors val="0"/>
        <c:ser>
          <c:idx val="1"/>
          <c:order val="1"/>
          <c:tx>
            <c:strRef>
              <c:f>Hoja1!$C$30</c:f>
              <c:strCache>
                <c:ptCount val="1"/>
                <c:pt idx="0">
                  <c:v>Viviendas existentes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Hoja1!$C$31:$C$39</c:f>
              <c:numCache>
                <c:formatCode>_-* #,##0_-;\-* #,##0_-;_-* "-"??_-;_-@_-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178455</c:v>
                </c:pt>
                <c:pt idx="6">
                  <c:v>221453</c:v>
                </c:pt>
                <c:pt idx="7">
                  <c:v>266486</c:v>
                </c:pt>
                <c:pt idx="8">
                  <c:v>320800.45120724349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0-4187-AEBC-AC6BF9D3F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8722175"/>
        <c:axId val="338720735"/>
      </c:barChart>
      <c:catAx>
        <c:axId val="338715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719295"/>
        <c:crosses val="autoZero"/>
        <c:auto val="1"/>
        <c:lblAlgn val="ctr"/>
        <c:lblOffset val="100"/>
        <c:noMultiLvlLbl val="0"/>
      </c:catAx>
      <c:valAx>
        <c:axId val="33871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715935"/>
        <c:crosses val="autoZero"/>
        <c:crossBetween val="between"/>
      </c:valAx>
      <c:valAx>
        <c:axId val="338720735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722175"/>
        <c:crosses val="max"/>
        <c:crossBetween val="between"/>
      </c:valAx>
      <c:catAx>
        <c:axId val="338722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7207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Hoja1!$B$42</c:f>
              <c:strCache>
                <c:ptCount val="1"/>
                <c:pt idx="0">
                  <c:v>Viviendas necesarias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Hoja1!$A$43:$A$51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Hoja1!$B$43:$B$51</c:f>
              <c:numCache>
                <c:formatCode>_-* #,##0_-;\-* #,##0_-;_-* "-"??_-;_-@_-</c:formatCode>
                <c:ptCount val="9"/>
                <c:pt idx="0">
                  <c:v>89277</c:v>
                </c:pt>
                <c:pt idx="1">
                  <c:v>108727</c:v>
                </c:pt>
                <c:pt idx="2">
                  <c:v>128177</c:v>
                </c:pt>
                <c:pt idx="3">
                  <c:v>148324</c:v>
                </c:pt>
                <c:pt idx="4">
                  <c:v>168471</c:v>
                </c:pt>
                <c:pt idx="5">
                  <c:v>226148</c:v>
                </c:pt>
                <c:pt idx="6">
                  <c:v>268404</c:v>
                </c:pt>
                <c:pt idx="7">
                  <c:v>310660</c:v>
                </c:pt>
                <c:pt idx="8">
                  <c:v>366301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A-4632-A41D-8CDAD6EA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18815"/>
        <c:axId val="338721695"/>
      </c:barChart>
      <c:barChart>
        <c:barDir val="col"/>
        <c:grouping val="stacked"/>
        <c:varyColors val="0"/>
        <c:ser>
          <c:idx val="1"/>
          <c:order val="1"/>
          <c:tx>
            <c:strRef>
              <c:f>Hoja1!$C$42</c:f>
              <c:strCache>
                <c:ptCount val="1"/>
                <c:pt idx="0">
                  <c:v>Viviendas existentes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Hoja1!$A$43:$A$51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Hoja1!$C$43:$C$51</c:f>
              <c:numCache>
                <c:formatCode>_-* #,##0_-;\-* #,##0_-;_-* "-"??_-;_-@_-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174777</c:v>
                </c:pt>
                <c:pt idx="6">
                  <c:v>216690</c:v>
                </c:pt>
                <c:pt idx="7">
                  <c:v>259037</c:v>
                </c:pt>
                <c:pt idx="8">
                  <c:v>310491.45120724349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A-4632-A41D-8CDAD6EA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8727935"/>
        <c:axId val="338725535"/>
      </c:barChart>
      <c:catAx>
        <c:axId val="33871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721695"/>
        <c:crosses val="autoZero"/>
        <c:auto val="1"/>
        <c:lblAlgn val="ctr"/>
        <c:lblOffset val="100"/>
        <c:noMultiLvlLbl val="0"/>
      </c:catAx>
      <c:valAx>
        <c:axId val="33872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718815"/>
        <c:crosses val="autoZero"/>
        <c:crossBetween val="between"/>
      </c:valAx>
      <c:valAx>
        <c:axId val="338725535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727935"/>
        <c:crosses val="max"/>
        <c:crossBetween val="between"/>
      </c:valAx>
      <c:catAx>
        <c:axId val="338727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725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Hoja2!$A$3:$A$7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Hoja2!$B$3:$B$7</c:f>
              <c:numCache>
                <c:formatCode>_-* #,##0_-;\-* #,##0_-;_-* "-"??_-;_-@_-</c:formatCode>
                <c:ptCount val="5"/>
                <c:pt idx="0">
                  <c:v>124808</c:v>
                </c:pt>
                <c:pt idx="1">
                  <c:v>46971</c:v>
                </c:pt>
                <c:pt idx="2">
                  <c:v>45629</c:v>
                </c:pt>
                <c:pt idx="3">
                  <c:v>32208</c:v>
                </c:pt>
                <c:pt idx="4">
                  <c:v>18788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D-460E-8657-DC1540AAFEC1}"/>
            </c:ext>
          </c:extLst>
        </c:ser>
        <c:ser>
          <c:idx val="1"/>
          <c:order val="1"/>
          <c:tx>
            <c:strRef>
              <c:f>Hoja2!$C$2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Hoja2!$A$3:$A$7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Hoja2!$C$3:$C$7</c:f>
              <c:numCache>
                <c:formatCode>_-* #,##0_-;\-* #,##0_-;_-* "-"??_-;_-@_-</c:formatCode>
                <c:ptCount val="5"/>
                <c:pt idx="0">
                  <c:v>139797</c:v>
                </c:pt>
                <c:pt idx="1">
                  <c:v>59026</c:v>
                </c:pt>
                <c:pt idx="2">
                  <c:v>52812</c:v>
                </c:pt>
                <c:pt idx="3">
                  <c:v>37279</c:v>
                </c:pt>
                <c:pt idx="4">
                  <c:v>21746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D-460E-8657-DC1540AAFEC1}"/>
            </c:ext>
          </c:extLst>
        </c:ser>
        <c:ser>
          <c:idx val="2"/>
          <c:order val="2"/>
          <c:tx>
            <c:strRef>
              <c:f>Hoja2!$D$2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Hoja2!$A$3:$A$7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Hoja2!$D$3:$D$7</c:f>
              <c:numCache>
                <c:formatCode>_-* #,##0_-;\-* #,##0_-;_-* "-"??_-;_-@_-</c:formatCode>
                <c:ptCount val="5"/>
                <c:pt idx="0">
                  <c:v>164835</c:v>
                </c:pt>
                <c:pt idx="1">
                  <c:v>69597</c:v>
                </c:pt>
                <c:pt idx="2">
                  <c:v>62271</c:v>
                </c:pt>
                <c:pt idx="3">
                  <c:v>43957</c:v>
                </c:pt>
                <c:pt idx="4">
                  <c:v>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D-460E-8657-DC1540AA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614367"/>
        <c:axId val="1213614847"/>
      </c:barChart>
      <c:catAx>
        <c:axId val="12136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3614847"/>
        <c:crosses val="autoZero"/>
        <c:auto val="1"/>
        <c:lblAlgn val="ctr"/>
        <c:lblOffset val="100"/>
        <c:noMultiLvlLbl val="0"/>
      </c:catAx>
      <c:valAx>
        <c:axId val="121361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361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97-4876-BE09-A1DE6C0B3F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97-4876-BE09-A1DE6C0B3F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97-4876-BE09-A1DE6C0B3F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97-4876-BE09-A1DE6C0B3F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97-4876-BE09-A1DE6C0B3F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Hoja2!$B$27:$B$31</c:f>
              <c:numCache>
                <c:formatCode>0%</c:formatCode>
                <c:ptCount val="5"/>
                <c:pt idx="0">
                  <c:v>0.4</c:v>
                </c:pt>
                <c:pt idx="1">
                  <c:v>0.19</c:v>
                </c:pt>
                <c:pt idx="2">
                  <c:v>0.18</c:v>
                </c:pt>
                <c:pt idx="3">
                  <c:v>0.15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A-4E44-A079-858EF13FD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Hoja2!$C$38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Hoja2!$B$39:$B$43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Hoja2!$C$39:$C$43</c:f>
              <c:numCache>
                <c:formatCode>_-* #,##0_-;\-* #,##0_-;_-* "-"??_-;_-@_-</c:formatCode>
                <c:ptCount val="5"/>
                <c:pt idx="0">
                  <c:v>141703.32</c:v>
                </c:pt>
                <c:pt idx="1">
                  <c:v>40793.379999999997</c:v>
                </c:pt>
                <c:pt idx="2">
                  <c:v>38646.36</c:v>
                </c:pt>
                <c:pt idx="3">
                  <c:v>32205.3</c:v>
                </c:pt>
                <c:pt idx="4">
                  <c:v>17176.16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C-4FD9-B06F-DBED076C42AD}"/>
            </c:ext>
          </c:extLst>
        </c:ser>
        <c:ser>
          <c:idx val="1"/>
          <c:order val="1"/>
          <c:tx>
            <c:strRef>
              <c:f>Hoja2!$D$38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Hoja2!$B$39:$B$43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Hoja2!$D$39:$D$43</c:f>
              <c:numCache>
                <c:formatCode>_-* #,##0_-;\-* #,##0_-;_-* "-"??_-;_-@_-</c:formatCode>
                <c:ptCount val="5"/>
                <c:pt idx="0">
                  <c:v>92709.360000000015</c:v>
                </c:pt>
                <c:pt idx="1">
                  <c:v>54080.46</c:v>
                </c:pt>
                <c:pt idx="2">
                  <c:v>51505.200000000004</c:v>
                </c:pt>
                <c:pt idx="3">
                  <c:v>38628.9</c:v>
                </c:pt>
                <c:pt idx="4">
                  <c:v>20602.080000000002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C-4FD9-B06F-DBED076C42AD}"/>
            </c:ext>
          </c:extLst>
        </c:ser>
        <c:ser>
          <c:idx val="2"/>
          <c:order val="2"/>
          <c:tx>
            <c:strRef>
              <c:f>Hoja2!$E$38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Hoja2!$B$39:$B$43</c:f>
              <c:strCache>
                <c:ptCount val="5"/>
                <c:pt idx="0">
                  <c:v>Interes social </c:v>
                </c:pt>
                <c:pt idx="1">
                  <c:v>Economica</c:v>
                </c:pt>
                <c:pt idx="2">
                  <c:v>Media </c:v>
                </c:pt>
                <c:pt idx="3">
                  <c:v>Media Alta </c:v>
                </c:pt>
                <c:pt idx="4">
                  <c:v>Alta</c:v>
                </c:pt>
              </c:strCache>
            </c:strRef>
          </c:cat>
          <c:val>
            <c:numRef>
              <c:f>Hoja2!$E$39:$E$43</c:f>
              <c:numCache>
                <c:formatCode>_-* #,##0_-;\-* #,##0_-;_-* "-"??_-;_-@_-</c:formatCode>
                <c:ptCount val="5"/>
                <c:pt idx="0">
                  <c:v>98989.760000000009</c:v>
                </c:pt>
                <c:pt idx="1">
                  <c:v>64962.03</c:v>
                </c:pt>
                <c:pt idx="2">
                  <c:v>68055.460000000006</c:v>
                </c:pt>
                <c:pt idx="3">
                  <c:v>49494.880000000005</c:v>
                </c:pt>
                <c:pt idx="4">
                  <c:v>27840.87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C-4FD9-B06F-DBED076C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220031"/>
        <c:axId val="88219071"/>
      </c:barChart>
      <c:catAx>
        <c:axId val="8822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219071"/>
        <c:crosses val="autoZero"/>
        <c:auto val="1"/>
        <c:lblAlgn val="ctr"/>
        <c:lblOffset val="100"/>
        <c:noMultiLvlLbl val="0"/>
      </c:catAx>
      <c:valAx>
        <c:axId val="88219071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22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Oferta!$M$3:$M$14</c:f>
              <c:numCache>
                <c:formatCode>0%</c:formatCode>
                <c:ptCount val="12"/>
                <c:pt idx="0">
                  <c:v>0.22549019607843138</c:v>
                </c:pt>
                <c:pt idx="1">
                  <c:v>-9.4399999999999998E-2</c:v>
                </c:pt>
                <c:pt idx="2">
                  <c:v>-0.24204946996466431</c:v>
                </c:pt>
                <c:pt idx="3">
                  <c:v>0.41958041958041958</c:v>
                </c:pt>
                <c:pt idx="4">
                  <c:v>0.2348111658456486</c:v>
                </c:pt>
                <c:pt idx="5">
                  <c:v>-0.10283687943262411</c:v>
                </c:pt>
                <c:pt idx="6">
                  <c:v>0.19614624505928854</c:v>
                </c:pt>
                <c:pt idx="7">
                  <c:v>3.717472118959108E-2</c:v>
                </c:pt>
                <c:pt idx="8">
                  <c:v>0.2927120669056153</c:v>
                </c:pt>
                <c:pt idx="9">
                  <c:v>-0.16081330868761554</c:v>
                </c:pt>
                <c:pt idx="10">
                  <c:v>-0.27019089574155652</c:v>
                </c:pt>
                <c:pt idx="11">
                  <c:v>-0.23993963782696176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A6-4642-A41A-A57FF6784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909055"/>
        <c:axId val="587917695"/>
      </c:scatterChart>
      <c:valAx>
        <c:axId val="587909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7917695"/>
        <c:crosses val="autoZero"/>
        <c:crossBetween val="midCat"/>
      </c:valAx>
      <c:valAx>
        <c:axId val="58791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7909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Oferta!$B$1</c:f>
              <c:strCache>
                <c:ptCount val="1"/>
                <c:pt idx="0">
                  <c:v>Oferta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Oferta!$A$2:$A$10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Oferta!$B$2:$B$10</c:f>
              <c:numCache>
                <c:formatCode>_-* #,##0_-;\-* #,##0_-;_-* "-"??_-;_-@_-</c:formatCode>
                <c:ptCount val="9"/>
                <c:pt idx="0">
                  <c:v>2937</c:v>
                </c:pt>
                <c:pt idx="1">
                  <c:v>1805</c:v>
                </c:pt>
                <c:pt idx="2">
                  <c:v>2306</c:v>
                </c:pt>
                <c:pt idx="3">
                  <c:v>3456</c:v>
                </c:pt>
                <c:pt idx="4">
                  <c:v>3815</c:v>
                </c:pt>
                <c:pt idx="5">
                  <c:v>4528</c:v>
                </c:pt>
                <c:pt idx="6">
                  <c:v>4827</c:v>
                </c:pt>
                <c:pt idx="7">
                  <c:v>7449</c:v>
                </c:pt>
                <c:pt idx="8">
                  <c:v>10309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8-4726-A492-83A0661C2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854832"/>
        <c:axId val="1114856752"/>
      </c:lineChart>
      <c:lineChart>
        <c:grouping val="standard"/>
        <c:varyColors val="0"/>
        <c:ser>
          <c:idx val="1"/>
          <c:order val="1"/>
          <c:tx>
            <c:strRef>
              <c:f>Oferta!$C$1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Oferta!$A$2:$A$10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Oferta!$C$2:$C$10</c:f>
              <c:numCache>
                <c:formatCode>0%</c:formatCode>
                <c:ptCount val="9"/>
                <c:pt idx="1">
                  <c:v>-0.38542730677562137</c:v>
                </c:pt>
                <c:pt idx="2">
                  <c:v>0.27756232686980609</c:v>
                </c:pt>
                <c:pt idx="3">
                  <c:v>0.49869904596704251</c:v>
                </c:pt>
                <c:pt idx="4">
                  <c:v>0.10387731481481481</c:v>
                </c:pt>
                <c:pt idx="5">
                  <c:v>0.18689384010484927</c:v>
                </c:pt>
                <c:pt idx="6">
                  <c:v>6.6033568904593637E-2</c:v>
                </c:pt>
                <c:pt idx="7">
                  <c:v>0.54319453076445001</c:v>
                </c:pt>
                <c:pt idx="8">
                  <c:v>0.38394415357766143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8-4726-A492-83A0661C2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407776"/>
        <c:axId val="189015568"/>
      </c:lineChart>
      <c:catAx>
        <c:axId val="11148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4856752"/>
        <c:crosses val="autoZero"/>
        <c:auto val="1"/>
        <c:lblAlgn val="ctr"/>
        <c:lblOffset val="100"/>
        <c:noMultiLvlLbl val="0"/>
      </c:catAx>
      <c:valAx>
        <c:axId val="111485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4854832"/>
        <c:crosses val="autoZero"/>
        <c:crossBetween val="between"/>
      </c:valAx>
      <c:valAx>
        <c:axId val="189015568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0407776"/>
        <c:crosses val="max"/>
        <c:crossBetween val="between"/>
      </c:valAx>
      <c:catAx>
        <c:axId val="111040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01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377825</xdr:colOff>
      <xdr:row>4</xdr:row>
      <xdr:rowOff>149225</xdr:rowOff>
    </xdr:from>
    <xdr:to>
      <xdr:col>15</xdr:col>
      <xdr:colOff>377825</xdr:colOff>
      <xdr:row>19</xdr:row>
      <xdr:rowOff>130175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102B46-9F3F-CFB2-03D1-862A893F6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196850</xdr:colOff>
      <xdr:row>13</xdr:row>
      <xdr:rowOff>19050</xdr:rowOff>
    </xdr:from>
    <xdr:to>
      <xdr:col>18</xdr:col>
      <xdr:colOff>285750</xdr:colOff>
      <xdr:row>37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9B52A1-12C4-748E-317B-EDB4507E1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200025</xdr:colOff>
      <xdr:row>19</xdr:row>
      <xdr:rowOff>19050</xdr:rowOff>
    </xdr:from>
    <xdr:to>
      <xdr:col>13</xdr:col>
      <xdr:colOff>200025</xdr:colOff>
      <xdr:row>34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EF2044-6A32-5E85-94B1-B0868D2F0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200025</xdr:colOff>
      <xdr:row>25</xdr:row>
      <xdr:rowOff>19050</xdr:rowOff>
    </xdr:from>
    <xdr:to>
      <xdr:col>13</xdr:col>
      <xdr:colOff>200025</xdr:colOff>
      <xdr:row>40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7C7009-4AF9-27A9-1F41-7FFA58E38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13</xdr:row>
      <xdr:rowOff>19050</xdr:rowOff>
    </xdr:from>
    <xdr:to>
      <xdr:col>14</xdr:col>
      <xdr:colOff>466725</xdr:colOff>
      <xdr:row>28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97F3DA-4AC2-D386-F618-0947F2B93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368300</xdr:colOff>
      <xdr:row>8</xdr:row>
      <xdr:rowOff>82550</xdr:rowOff>
    </xdr:from>
    <xdr:to>
      <xdr:col>17</xdr:col>
      <xdr:colOff>368300</xdr:colOff>
      <xdr:row>23</xdr:row>
      <xdr:rowOff>111125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BA386B-E665-D37D-37CE-F1801F9BF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342900</xdr:colOff>
      <xdr:row>28</xdr:row>
      <xdr:rowOff>9525</xdr:rowOff>
    </xdr:from>
    <xdr:to>
      <xdr:col>15</xdr:col>
      <xdr:colOff>342900</xdr:colOff>
      <xdr:row>43</xdr:row>
      <xdr:rowOff>34925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9DAB4F-0257-743F-184D-2CDEC3CBD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758825</xdr:colOff>
      <xdr:row>2</xdr:row>
      <xdr:rowOff>34925</xdr:rowOff>
    </xdr:from>
    <xdr:to>
      <xdr:col>19</xdr:col>
      <xdr:colOff>758825</xdr:colOff>
      <xdr:row>17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771E3B-EAD1-227D-1CA2-DB204E299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1609725</xdr:colOff>
      <xdr:row>14</xdr:row>
      <xdr:rowOff>3175</xdr:rowOff>
    </xdr:from>
    <xdr:to>
      <xdr:col>12</xdr:col>
      <xdr:colOff>111125</xdr:colOff>
      <xdr:row>28</xdr:row>
      <xdr:rowOff>168275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2BDD33-A815-868E-BAF2-E37D935FE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87312</xdr:colOff>
      <xdr:row>26</xdr:row>
      <xdr:rowOff>47625</xdr:rowOff>
    </xdr:from>
    <xdr:to>
      <xdr:col>15</xdr:col>
      <xdr:colOff>93662</xdr:colOff>
      <xdr:row>41</xdr:row>
      <xdr:rowOff>73025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4633C8-B860-D4E4-1D30-1FAE187FB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642937</xdr:colOff>
      <xdr:row>34</xdr:row>
      <xdr:rowOff>19050</xdr:rowOff>
    </xdr:from>
    <xdr:to>
      <xdr:col>8</xdr:col>
      <xdr:colOff>671512</xdr:colOff>
      <xdr:row>49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FC3DB7-C9C2-4101-B2B0-F9CB8A035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0</xdr:row>
      <xdr:rowOff>676275</xdr:rowOff>
    </xdr:from>
    <xdr:to>
      <xdr:col>8</xdr:col>
      <xdr:colOff>619125</xdr:colOff>
      <xdr:row>10</xdr:row>
      <xdr:rowOff>34925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826725-8239-533D-821B-F71B01941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3</xdr:row>
      <xdr:rowOff>85725</xdr:rowOff>
    </xdr:from>
    <xdr:to>
      <xdr:col>15</xdr:col>
      <xdr:colOff>66675</xdr:colOff>
      <xdr:row>18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2E78C9-5576-E20F-69F4-F30F0F661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25</xdr:row>
      <xdr:rowOff>161925</xdr:rowOff>
    </xdr:from>
    <xdr:to>
      <xdr:col>14</xdr:col>
      <xdr:colOff>371475</xdr:colOff>
      <xdr:row>40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818281-95D8-679F-76D2-420F0B76F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536575</xdr:colOff>
      <xdr:row>33</xdr:row>
      <xdr:rowOff>123825</xdr:rowOff>
    </xdr:from>
    <xdr:to>
      <xdr:col>10</xdr:col>
      <xdr:colOff>536575</xdr:colOff>
      <xdr:row>48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F42E8F-3666-85E1-FCA9-873E8AA5F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23</xdr:row>
      <xdr:rowOff>3175</xdr:rowOff>
    </xdr:from>
    <xdr:to>
      <xdr:col>9</xdr:col>
      <xdr:colOff>28575</xdr:colOff>
      <xdr:row>37</xdr:row>
      <xdr:rowOff>168275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06239B-107B-0BF6-7948-29BB919D0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466725</xdr:colOff>
      <xdr:row>14</xdr:row>
      <xdr:rowOff>92075</xdr:rowOff>
    </xdr:from>
    <xdr:to>
      <xdr:col>25</xdr:col>
      <xdr:colOff>466725</xdr:colOff>
      <xdr:row>29</xdr:row>
      <xdr:rowOff>73025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A03785-0FCB-C088-6129-9F4F06662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2CB6-DB09-4613-9F27-621FD27F8BDF}">
  <dimension ref="A1:G51"/>
  <sheetViews>
    <sheetView topLeftCell="A36" zoomScale="70" zoomScaleNormal="70" workbookViewId="0">
      <selection activeCell="H48" sqref="H47:H48"/>
    </sheetView>
  </sheetViews>
  <sheetFormatPr baseColWidth="10" defaultRowHeight="14.5" x14ac:dyDescent="0.35"/>
  <cols>
    <col min="2" max="2" width="18.90625" bestFit="1" customWidth="1"/>
    <col min="3" max="3" width="18" bestFit="1" customWidth="1"/>
    <col min="4" max="5" width="11.1796875" bestFit="1" customWidth="1"/>
  </cols>
  <sheetData>
    <row r="1" spans="1:6" x14ac:dyDescent="0.35">
      <c r="A1">
        <f>-A23</f>
        <v>-2010</v>
      </c>
    </row>
    <row r="2" spans="1:6" x14ac:dyDescent="0.35">
      <c r="A2">
        <v>-2306</v>
      </c>
      <c r="C2">
        <v>-5466</v>
      </c>
      <c r="E2">
        <v>-8594</v>
      </c>
    </row>
    <row r="3" spans="1:6" x14ac:dyDescent="0.35">
      <c r="A3">
        <v>-86</v>
      </c>
      <c r="C3">
        <v>-4112</v>
      </c>
      <c r="E3">
        <v>-8295</v>
      </c>
    </row>
    <row r="4" spans="1:6" x14ac:dyDescent="0.35">
      <c r="A4">
        <v>6230</v>
      </c>
      <c r="C4">
        <v>528</v>
      </c>
      <c r="E4">
        <v>-5447</v>
      </c>
    </row>
    <row r="5" spans="1:6" x14ac:dyDescent="0.35">
      <c r="A5">
        <v>5503</v>
      </c>
      <c r="C5">
        <v>4272</v>
      </c>
      <c r="E5">
        <v>-1083</v>
      </c>
    </row>
    <row r="6" spans="1:6" x14ac:dyDescent="0.35">
      <c r="A6">
        <v>13754</v>
      </c>
      <c r="C6">
        <v>13590</v>
      </c>
      <c r="E6">
        <v>18813</v>
      </c>
    </row>
    <row r="7" spans="1:6" x14ac:dyDescent="0.35">
      <c r="A7">
        <v>20026</v>
      </c>
      <c r="C7">
        <v>27402</v>
      </c>
      <c r="E7">
        <v>37200</v>
      </c>
    </row>
    <row r="8" spans="1:6" x14ac:dyDescent="0.35">
      <c r="A8">
        <v>5818</v>
      </c>
      <c r="C8">
        <v>9470</v>
      </c>
      <c r="E8">
        <v>14054</v>
      </c>
    </row>
    <row r="9" spans="1:6" x14ac:dyDescent="0.35">
      <c r="A9" s="1">
        <f>SUM(A1:A8)</f>
        <v>46929</v>
      </c>
      <c r="B9" s="1"/>
      <c r="C9" s="1">
        <f t="shared" ref="C9:E9" si="0">SUM(C1:C8)</f>
        <v>45684</v>
      </c>
      <c r="D9" s="1"/>
      <c r="E9" s="1">
        <f t="shared" si="0"/>
        <v>46648</v>
      </c>
    </row>
    <row r="12" spans="1:6" x14ac:dyDescent="0.35">
      <c r="B12">
        <v>48939</v>
      </c>
      <c r="D12">
        <v>45684</v>
      </c>
      <c r="F12">
        <v>46648</v>
      </c>
    </row>
    <row r="14" spans="1:6" x14ac:dyDescent="0.35">
      <c r="A14">
        <v>2025</v>
      </c>
      <c r="B14">
        <v>48939</v>
      </c>
    </row>
    <row r="15" spans="1:6" x14ac:dyDescent="0.35">
      <c r="A15">
        <v>2030</v>
      </c>
      <c r="B15">
        <v>45684</v>
      </c>
    </row>
    <row r="16" spans="1:6" x14ac:dyDescent="0.35">
      <c r="A16">
        <v>2035</v>
      </c>
      <c r="B16">
        <v>46648</v>
      </c>
    </row>
    <row r="18" spans="1:7" x14ac:dyDescent="0.35">
      <c r="B18" t="s">
        <v>0</v>
      </c>
      <c r="C18" t="s">
        <v>1</v>
      </c>
      <c r="D18" t="s">
        <v>2</v>
      </c>
      <c r="E18" t="s">
        <v>3</v>
      </c>
    </row>
    <row r="19" spans="1:7" x14ac:dyDescent="0.35">
      <c r="A19">
        <v>1990</v>
      </c>
      <c r="B19" s="1">
        <v>89277</v>
      </c>
      <c r="C19" s="1">
        <v>56331</v>
      </c>
      <c r="D19" s="1"/>
    </row>
    <row r="20" spans="1:7" x14ac:dyDescent="0.35">
      <c r="A20">
        <v>1995</v>
      </c>
      <c r="B20" s="1">
        <v>108727</v>
      </c>
      <c r="C20" s="1">
        <v>71399</v>
      </c>
      <c r="D20" s="1"/>
    </row>
    <row r="21" spans="1:7" x14ac:dyDescent="0.35">
      <c r="A21">
        <v>2000</v>
      </c>
      <c r="B21" s="1">
        <v>128177</v>
      </c>
      <c r="C21" s="1">
        <v>81601</v>
      </c>
      <c r="D21" s="1"/>
    </row>
    <row r="22" spans="1:7" x14ac:dyDescent="0.35">
      <c r="A22">
        <v>2005</v>
      </c>
      <c r="B22" s="1">
        <v>148324</v>
      </c>
      <c r="C22" s="1">
        <v>94141</v>
      </c>
      <c r="D22" s="1"/>
    </row>
    <row r="23" spans="1:7" x14ac:dyDescent="0.35">
      <c r="A23">
        <v>2010</v>
      </c>
      <c r="B23" s="1">
        <v>168471</v>
      </c>
      <c r="C23" s="1">
        <v>136493</v>
      </c>
      <c r="D23" s="1"/>
    </row>
    <row r="24" spans="1:7" x14ac:dyDescent="0.35">
      <c r="A24">
        <v>2020</v>
      </c>
      <c r="B24" s="1">
        <v>226148</v>
      </c>
      <c r="C24" s="1">
        <v>172753</v>
      </c>
      <c r="D24" s="1">
        <v>3678</v>
      </c>
      <c r="E24" s="1">
        <f>1101+923</f>
        <v>2024</v>
      </c>
    </row>
    <row r="25" spans="1:7" x14ac:dyDescent="0.35">
      <c r="A25">
        <v>2025</v>
      </c>
      <c r="B25" s="1">
        <v>268404</v>
      </c>
      <c r="C25" s="1">
        <v>214702</v>
      </c>
      <c r="D25" s="1">
        <v>4763</v>
      </c>
      <c r="E25" s="1">
        <f>1635+353</f>
        <v>1988</v>
      </c>
      <c r="G25">
        <f>283+1228</f>
        <v>1511</v>
      </c>
    </row>
    <row r="26" spans="1:7" x14ac:dyDescent="0.35">
      <c r="A26">
        <v>2030</v>
      </c>
      <c r="B26" s="1">
        <v>310660</v>
      </c>
      <c r="C26" s="1">
        <v>257526</v>
      </c>
      <c r="D26" s="1">
        <v>7449</v>
      </c>
      <c r="E26" s="1">
        <f>(1+((G25-E25)/E25))*E25</f>
        <v>1511</v>
      </c>
    </row>
    <row r="27" spans="1:7" x14ac:dyDescent="0.35">
      <c r="A27">
        <v>2035</v>
      </c>
      <c r="B27" s="1">
        <v>366301</v>
      </c>
      <c r="C27" s="1">
        <v>309343</v>
      </c>
      <c r="D27" s="1">
        <v>10309</v>
      </c>
      <c r="E27" s="1">
        <f>(1+G27)*E26</f>
        <v>1148.4512072434607</v>
      </c>
      <c r="G27" s="2">
        <f>(G25-E25)/E25</f>
        <v>-0.23993963782696176</v>
      </c>
    </row>
    <row r="30" spans="1:7" x14ac:dyDescent="0.35">
      <c r="B30" t="s">
        <v>0</v>
      </c>
      <c r="C30" t="s">
        <v>1</v>
      </c>
    </row>
    <row r="31" spans="1:7" x14ac:dyDescent="0.35">
      <c r="A31">
        <v>1990</v>
      </c>
      <c r="B31" s="1">
        <v>89277</v>
      </c>
      <c r="C31" s="1">
        <f>C19+D19+E19</f>
        <v>56331</v>
      </c>
      <c r="D31" s="3">
        <f t="shared" ref="D31:D39" si="1">B31-C31</f>
        <v>32946</v>
      </c>
    </row>
    <row r="32" spans="1:7" x14ac:dyDescent="0.35">
      <c r="A32">
        <v>1995</v>
      </c>
      <c r="B32" s="1">
        <v>108727</v>
      </c>
      <c r="C32" s="1">
        <f t="shared" ref="C32:C39" si="2">C20+D20+E20</f>
        <v>71399</v>
      </c>
      <c r="D32" s="3">
        <f t="shared" si="1"/>
        <v>37328</v>
      </c>
    </row>
    <row r="33" spans="1:5" x14ac:dyDescent="0.35">
      <c r="A33">
        <v>2000</v>
      </c>
      <c r="B33" s="1">
        <v>128177</v>
      </c>
      <c r="C33" s="1">
        <f t="shared" si="2"/>
        <v>81601</v>
      </c>
      <c r="D33" s="3">
        <f t="shared" si="1"/>
        <v>46576</v>
      </c>
    </row>
    <row r="34" spans="1:5" x14ac:dyDescent="0.35">
      <c r="A34">
        <v>2005</v>
      </c>
      <c r="B34" s="1">
        <v>148324</v>
      </c>
      <c r="C34" s="1">
        <f t="shared" si="2"/>
        <v>94141</v>
      </c>
      <c r="D34" s="3">
        <f t="shared" si="1"/>
        <v>54183</v>
      </c>
    </row>
    <row r="35" spans="1:5" x14ac:dyDescent="0.35">
      <c r="A35">
        <v>2010</v>
      </c>
      <c r="B35" s="1">
        <v>168471</v>
      </c>
      <c r="C35" s="1">
        <f t="shared" si="2"/>
        <v>136493</v>
      </c>
      <c r="D35" s="3">
        <f t="shared" si="1"/>
        <v>31978</v>
      </c>
    </row>
    <row r="36" spans="1:5" x14ac:dyDescent="0.35">
      <c r="A36">
        <v>2020</v>
      </c>
      <c r="B36" s="1">
        <v>226148</v>
      </c>
      <c r="C36" s="1">
        <f t="shared" si="2"/>
        <v>178455</v>
      </c>
      <c r="D36" s="3">
        <f t="shared" si="1"/>
        <v>47693</v>
      </c>
    </row>
    <row r="37" spans="1:5" x14ac:dyDescent="0.35">
      <c r="A37">
        <v>2025</v>
      </c>
      <c r="B37" s="1">
        <v>268404</v>
      </c>
      <c r="C37" s="1">
        <f t="shared" si="2"/>
        <v>221453</v>
      </c>
      <c r="D37" s="3">
        <f t="shared" si="1"/>
        <v>46951</v>
      </c>
    </row>
    <row r="38" spans="1:5" x14ac:dyDescent="0.35">
      <c r="A38">
        <v>2030</v>
      </c>
      <c r="B38" s="1">
        <v>310660</v>
      </c>
      <c r="C38" s="1">
        <f t="shared" si="2"/>
        <v>266486</v>
      </c>
      <c r="D38" s="3">
        <f t="shared" si="1"/>
        <v>44174</v>
      </c>
    </row>
    <row r="39" spans="1:5" x14ac:dyDescent="0.35">
      <c r="A39">
        <v>2035</v>
      </c>
      <c r="B39" s="1">
        <v>366301</v>
      </c>
      <c r="C39" s="1">
        <f t="shared" si="2"/>
        <v>320800.45120724349</v>
      </c>
      <c r="D39" s="3">
        <f t="shared" si="1"/>
        <v>45500.548792756512</v>
      </c>
    </row>
    <row r="42" spans="1:5" x14ac:dyDescent="0.35">
      <c r="B42" t="s">
        <v>0</v>
      </c>
      <c r="C42" t="s">
        <v>1</v>
      </c>
    </row>
    <row r="43" spans="1:5" x14ac:dyDescent="0.35">
      <c r="A43">
        <v>1990</v>
      </c>
      <c r="B43" s="1">
        <v>89277</v>
      </c>
      <c r="C43" s="1">
        <f>C19+E19</f>
        <v>56331</v>
      </c>
      <c r="E43" s="3">
        <f>B43-C43</f>
        <v>32946</v>
      </c>
    </row>
    <row r="44" spans="1:5" x14ac:dyDescent="0.35">
      <c r="A44">
        <v>1995</v>
      </c>
      <c r="B44" s="1">
        <v>108727</v>
      </c>
      <c r="C44" s="1">
        <f t="shared" ref="C44:C51" si="3">C20+E20</f>
        <v>71399</v>
      </c>
      <c r="E44" s="3">
        <f t="shared" ref="E44:E51" si="4">B44-C44</f>
        <v>37328</v>
      </c>
    </row>
    <row r="45" spans="1:5" x14ac:dyDescent="0.35">
      <c r="A45">
        <v>2000</v>
      </c>
      <c r="B45" s="1">
        <v>128177</v>
      </c>
      <c r="C45" s="1">
        <f t="shared" si="3"/>
        <v>81601</v>
      </c>
      <c r="E45" s="3">
        <f t="shared" si="4"/>
        <v>46576</v>
      </c>
    </row>
    <row r="46" spans="1:5" x14ac:dyDescent="0.35">
      <c r="A46">
        <v>2005</v>
      </c>
      <c r="B46" s="1">
        <v>148324</v>
      </c>
      <c r="C46" s="1">
        <f t="shared" si="3"/>
        <v>94141</v>
      </c>
      <c r="E46" s="3">
        <f t="shared" si="4"/>
        <v>54183</v>
      </c>
    </row>
    <row r="47" spans="1:5" x14ac:dyDescent="0.35">
      <c r="A47">
        <v>2010</v>
      </c>
      <c r="B47" s="1">
        <v>168471</v>
      </c>
      <c r="C47" s="1">
        <f t="shared" si="3"/>
        <v>136493</v>
      </c>
      <c r="E47" s="3">
        <f t="shared" si="4"/>
        <v>31978</v>
      </c>
    </row>
    <row r="48" spans="1:5" x14ac:dyDescent="0.35">
      <c r="A48">
        <v>2020</v>
      </c>
      <c r="B48" s="1">
        <v>226148</v>
      </c>
      <c r="C48" s="1">
        <f t="shared" si="3"/>
        <v>174777</v>
      </c>
      <c r="E48" s="3">
        <f t="shared" si="4"/>
        <v>51371</v>
      </c>
    </row>
    <row r="49" spans="1:5" x14ac:dyDescent="0.35">
      <c r="A49">
        <v>2025</v>
      </c>
      <c r="B49" s="1">
        <v>268404</v>
      </c>
      <c r="C49" s="1">
        <f t="shared" si="3"/>
        <v>216690</v>
      </c>
      <c r="E49" s="3">
        <f t="shared" si="4"/>
        <v>51714</v>
      </c>
    </row>
    <row r="50" spans="1:5" x14ac:dyDescent="0.35">
      <c r="A50">
        <v>2030</v>
      </c>
      <c r="B50" s="1">
        <v>310660</v>
      </c>
      <c r="C50" s="1">
        <f t="shared" si="3"/>
        <v>259037</v>
      </c>
      <c r="E50" s="3">
        <f t="shared" si="4"/>
        <v>51623</v>
      </c>
    </row>
    <row r="51" spans="1:5" x14ac:dyDescent="0.35">
      <c r="A51">
        <v>2035</v>
      </c>
      <c r="B51" s="1">
        <v>366301</v>
      </c>
      <c r="C51" s="1">
        <f t="shared" si="3"/>
        <v>310491.45120724349</v>
      </c>
      <c r="E51" s="3">
        <f t="shared" si="4"/>
        <v>55809.548792756512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7D71-4E45-4A40-BD4C-3C961F84D9B1}">
  <dimension ref="A2:L51"/>
  <sheetViews>
    <sheetView workbookViewId="0">
      <selection activeCell="J11" sqref="J11"/>
    </sheetView>
  </sheetViews>
  <sheetFormatPr baseColWidth="10" defaultRowHeight="14.5" x14ac:dyDescent="0.35"/>
  <cols>
    <col min="1" max="1" width="11.1796875" bestFit="1" customWidth="1"/>
    <col min="2" max="2" width="11.36328125" bestFit="1" customWidth="1"/>
    <col min="3" max="3" width="11.26953125" bestFit="1" customWidth="1"/>
    <col min="4" max="5" width="11.1796875" bestFit="1" customWidth="1"/>
    <col min="7" max="7" width="11.1796875" bestFit="1" customWidth="1"/>
  </cols>
  <sheetData>
    <row r="2" spans="1:12" x14ac:dyDescent="0.35">
      <c r="B2">
        <v>2025</v>
      </c>
      <c r="C2">
        <v>2030</v>
      </c>
      <c r="D2">
        <v>2035</v>
      </c>
    </row>
    <row r="3" spans="1:12" x14ac:dyDescent="0.35">
      <c r="A3" t="s">
        <v>4</v>
      </c>
      <c r="B3" s="1">
        <f>16104+64417+44287</f>
        <v>124808</v>
      </c>
      <c r="C3" s="1">
        <f>18640+74558+46599</f>
        <v>139797</v>
      </c>
      <c r="D3" s="1">
        <f>21978+87912+54945</f>
        <v>164835</v>
      </c>
      <c r="F3" s="2">
        <f>B3/$B$8</f>
        <v>0.46500052160176453</v>
      </c>
      <c r="G3" s="2">
        <f>C3/$C$8</f>
        <v>0.45</v>
      </c>
      <c r="H3" s="2">
        <f>D3/$D$8</f>
        <v>0.44999877150212531</v>
      </c>
      <c r="J3" s="2">
        <f>(C3-B3)/B3</f>
        <v>0.12009646817511697</v>
      </c>
      <c r="K3" s="2">
        <f>(D3-C3)/C3</f>
        <v>0.17910255584883797</v>
      </c>
      <c r="L3" s="2">
        <f>AVERAGE(J3:K3)</f>
        <v>0.14959951201197746</v>
      </c>
    </row>
    <row r="4" spans="1:12" x14ac:dyDescent="0.35">
      <c r="A4" t="s">
        <v>5</v>
      </c>
      <c r="B4" s="1">
        <v>46971</v>
      </c>
      <c r="C4" s="1">
        <v>59026</v>
      </c>
      <c r="D4" s="1">
        <v>69597</v>
      </c>
      <c r="F4" s="2">
        <f t="shared" ref="F4:F7" si="0">B4/$B$8</f>
        <v>0.17500111771806678</v>
      </c>
      <c r="G4" s="2">
        <f t="shared" ref="G4:G7" si="1">C4/$C$8</f>
        <v>0.19000193137191784</v>
      </c>
      <c r="H4" s="2">
        <f t="shared" ref="H4:H7" si="2">D4/$D$8</f>
        <v>0.18999948130089736</v>
      </c>
      <c r="J4" s="2">
        <f>(C4-B4)/B4</f>
        <v>0.25664771880522025</v>
      </c>
      <c r="K4" s="2">
        <f>(D4-C4)/C4</f>
        <v>0.17909057025717481</v>
      </c>
      <c r="L4" s="2">
        <f t="shared" ref="L4:L6" si="3">AVERAGE(J4:K4)</f>
        <v>0.21786914453119754</v>
      </c>
    </row>
    <row r="5" spans="1:12" x14ac:dyDescent="0.35">
      <c r="A5" t="s">
        <v>6</v>
      </c>
      <c r="B5" s="1">
        <v>45629</v>
      </c>
      <c r="C5" s="1">
        <v>52812</v>
      </c>
      <c r="D5" s="1">
        <v>62271</v>
      </c>
      <c r="F5" s="2">
        <f t="shared" si="0"/>
        <v>0.17000119223260457</v>
      </c>
      <c r="G5" s="2">
        <f t="shared" si="1"/>
        <v>0.16999935620936071</v>
      </c>
      <c r="H5" s="2">
        <f t="shared" si="2"/>
        <v>0.16999953590080288</v>
      </c>
      <c r="J5" s="2">
        <f>(C5-B5)/B5</f>
        <v>0.15742181507374695</v>
      </c>
      <c r="K5" s="2">
        <f>(D5-C5)/C5</f>
        <v>0.17910702113156102</v>
      </c>
      <c r="L5" s="2">
        <f t="shared" si="3"/>
        <v>0.16826441810265397</v>
      </c>
    </row>
    <row r="6" spans="1:12" x14ac:dyDescent="0.35">
      <c r="A6" t="s">
        <v>7</v>
      </c>
      <c r="B6" s="1">
        <v>32208</v>
      </c>
      <c r="C6" s="1">
        <v>37279</v>
      </c>
      <c r="D6" s="1">
        <v>43957</v>
      </c>
      <c r="F6" s="2">
        <f t="shared" si="0"/>
        <v>0.11999821165109313</v>
      </c>
      <c r="G6" s="2">
        <f t="shared" si="1"/>
        <v>0.11999935620936071</v>
      </c>
      <c r="H6" s="2">
        <f t="shared" si="2"/>
        <v>0.12000240239584385</v>
      </c>
      <c r="J6" s="2">
        <f>(C6-B6)/B6</f>
        <v>0.15744535519125682</v>
      </c>
      <c r="K6" s="2">
        <f>(D6-C6)/C6</f>
        <v>0.17913570642989352</v>
      </c>
      <c r="L6" s="2">
        <f t="shared" si="3"/>
        <v>0.16829053081057516</v>
      </c>
    </row>
    <row r="7" spans="1:12" x14ac:dyDescent="0.35">
      <c r="A7" t="s">
        <v>8</v>
      </c>
      <c r="B7" s="1">
        <v>18788</v>
      </c>
      <c r="C7" s="1">
        <v>21746</v>
      </c>
      <c r="D7" s="1">
        <v>25641</v>
      </c>
      <c r="F7" s="2">
        <f t="shared" si="0"/>
        <v>6.9998956796470987E-2</v>
      </c>
      <c r="G7" s="2">
        <f t="shared" si="1"/>
        <v>6.9999356209360722E-2</v>
      </c>
      <c r="H7" s="2">
        <f t="shared" si="2"/>
        <v>6.9999808900330598E-2</v>
      </c>
      <c r="J7" s="2">
        <f>(C7-B7)/B7</f>
        <v>0.15744091973600172</v>
      </c>
      <c r="K7" s="2">
        <f>(D7-C7)/C7</f>
        <v>0.17911340016554769</v>
      </c>
      <c r="L7" s="2">
        <f t="shared" ref="L7" si="4">AVERAGE(J7:K7)</f>
        <v>0.16827715995077469</v>
      </c>
    </row>
    <row r="8" spans="1:12" x14ac:dyDescent="0.35">
      <c r="B8" s="1">
        <f>SUM(B3:B7)</f>
        <v>268404</v>
      </c>
      <c r="C8" s="1">
        <f t="shared" ref="C8:D8" si="5">SUM(C3:C7)</f>
        <v>310660</v>
      </c>
      <c r="D8" s="1">
        <f t="shared" si="5"/>
        <v>366301</v>
      </c>
    </row>
    <row r="9" spans="1:12" x14ac:dyDescent="0.35">
      <c r="B9" s="1">
        <v>268404</v>
      </c>
      <c r="C9" s="1">
        <v>310660</v>
      </c>
      <c r="D9" s="1">
        <v>366301</v>
      </c>
    </row>
    <row r="13" spans="1:12" x14ac:dyDescent="0.35">
      <c r="B13" s="1">
        <v>214702</v>
      </c>
      <c r="D13" s="1">
        <v>257526</v>
      </c>
      <c r="F13" s="1">
        <v>309343</v>
      </c>
    </row>
    <row r="14" spans="1:12" x14ac:dyDescent="0.35">
      <c r="A14" s="4">
        <v>0.05</v>
      </c>
      <c r="B14" s="3">
        <f>A14*$B$13</f>
        <v>10735.1</v>
      </c>
      <c r="C14" s="4">
        <v>0.04</v>
      </c>
      <c r="D14" s="3">
        <f>C14*$D$13</f>
        <v>10301.040000000001</v>
      </c>
      <c r="E14" s="4">
        <v>0.03</v>
      </c>
      <c r="F14" s="3">
        <f>E14*$F$13</f>
        <v>9280.2899999999991</v>
      </c>
    </row>
    <row r="15" spans="1:12" x14ac:dyDescent="0.35">
      <c r="A15" s="4">
        <v>0.21</v>
      </c>
      <c r="B15" s="3">
        <f t="shared" ref="B15:B20" si="6">A15*$B$13</f>
        <v>45087.42</v>
      </c>
      <c r="C15" s="4">
        <v>0.18</v>
      </c>
      <c r="D15" s="3">
        <f t="shared" ref="D15:D20" si="7">C15*$D$13</f>
        <v>46354.68</v>
      </c>
      <c r="E15" s="4">
        <v>0.16</v>
      </c>
      <c r="F15" s="3">
        <f t="shared" ref="F15:F20" si="8">E15*$F$13</f>
        <v>49494.880000000005</v>
      </c>
    </row>
    <row r="16" spans="1:12" x14ac:dyDescent="0.35">
      <c r="A16" s="4">
        <v>0.14000000000000001</v>
      </c>
      <c r="B16" s="3">
        <f t="shared" si="6"/>
        <v>30058.280000000002</v>
      </c>
      <c r="C16" s="4">
        <v>0.13</v>
      </c>
      <c r="D16" s="3">
        <f t="shared" si="7"/>
        <v>33478.380000000005</v>
      </c>
      <c r="E16" s="4">
        <v>0.12</v>
      </c>
      <c r="F16" s="3">
        <f t="shared" si="8"/>
        <v>37121.159999999996</v>
      </c>
    </row>
    <row r="17" spans="1:7" x14ac:dyDescent="0.35">
      <c r="A17" s="4">
        <v>0.19</v>
      </c>
      <c r="B17" s="3">
        <f t="shared" si="6"/>
        <v>40793.379999999997</v>
      </c>
      <c r="C17" s="4">
        <v>0.21</v>
      </c>
      <c r="D17" s="3">
        <f t="shared" si="7"/>
        <v>54080.46</v>
      </c>
      <c r="E17" s="4">
        <v>0.23</v>
      </c>
      <c r="F17" s="3">
        <f t="shared" si="8"/>
        <v>71148.89</v>
      </c>
    </row>
    <row r="18" spans="1:7" x14ac:dyDescent="0.35">
      <c r="A18" s="4">
        <v>0.18</v>
      </c>
      <c r="B18" s="3">
        <f t="shared" si="6"/>
        <v>38646.36</v>
      </c>
      <c r="C18" s="4">
        <v>0.2</v>
      </c>
      <c r="D18" s="3">
        <f t="shared" si="7"/>
        <v>51505.200000000004</v>
      </c>
      <c r="E18" s="4">
        <v>0.22</v>
      </c>
      <c r="F18" s="3">
        <f t="shared" si="8"/>
        <v>68055.460000000006</v>
      </c>
    </row>
    <row r="19" spans="1:7" x14ac:dyDescent="0.35">
      <c r="A19" s="4">
        <v>0.15</v>
      </c>
      <c r="B19" s="3">
        <f t="shared" si="6"/>
        <v>32205.3</v>
      </c>
      <c r="C19" s="4">
        <v>0.15</v>
      </c>
      <c r="D19" s="3">
        <f t="shared" si="7"/>
        <v>38628.9</v>
      </c>
      <c r="E19" s="4">
        <v>0.16</v>
      </c>
      <c r="F19" s="3">
        <f t="shared" si="8"/>
        <v>49494.880000000005</v>
      </c>
    </row>
    <row r="20" spans="1:7" x14ac:dyDescent="0.35">
      <c r="A20" s="4">
        <v>0.08</v>
      </c>
      <c r="B20" s="3">
        <f t="shared" si="6"/>
        <v>17176.16</v>
      </c>
      <c r="C20" s="4">
        <v>0.08</v>
      </c>
      <c r="D20" s="3">
        <f t="shared" si="7"/>
        <v>20602.080000000002</v>
      </c>
      <c r="E20" s="4">
        <v>0.09</v>
      </c>
      <c r="F20" s="3">
        <f t="shared" si="8"/>
        <v>27840.87</v>
      </c>
    </row>
    <row r="24" spans="1:7" x14ac:dyDescent="0.35">
      <c r="C24" s="1">
        <v>214702</v>
      </c>
      <c r="E24" s="1">
        <v>257526</v>
      </c>
      <c r="G24" s="1">
        <v>309343</v>
      </c>
    </row>
    <row r="25" spans="1:7" x14ac:dyDescent="0.35">
      <c r="B25" s="4">
        <v>0.05</v>
      </c>
      <c r="C25" s="3">
        <f t="shared" ref="C25:C31" si="9">B25*$B$13</f>
        <v>10735.1</v>
      </c>
      <c r="D25" s="4">
        <v>0.04</v>
      </c>
      <c r="E25" s="3">
        <f>D25*$E$24</f>
        <v>10301.040000000001</v>
      </c>
      <c r="F25" s="4">
        <v>0.04</v>
      </c>
      <c r="G25" s="3">
        <f>F25*$F$13</f>
        <v>12373.720000000001</v>
      </c>
    </row>
    <row r="26" spans="1:7" x14ac:dyDescent="0.35">
      <c r="B26" s="4">
        <v>0.21</v>
      </c>
      <c r="C26" s="3">
        <f t="shared" si="9"/>
        <v>45087.42</v>
      </c>
      <c r="D26" s="4">
        <v>0.18</v>
      </c>
      <c r="E26" s="3">
        <f t="shared" ref="E26:E31" si="10">D26*$E$24</f>
        <v>46354.68</v>
      </c>
      <c r="F26" s="4">
        <v>0.16</v>
      </c>
      <c r="G26" s="3">
        <f t="shared" ref="G26:G31" si="11">F26*$F$13</f>
        <v>49494.880000000005</v>
      </c>
    </row>
    <row r="27" spans="1:7" x14ac:dyDescent="0.35">
      <c r="B27" s="4">
        <f>(14+21+5)/100</f>
        <v>0.4</v>
      </c>
      <c r="C27" s="3">
        <f t="shared" si="9"/>
        <v>85880.8</v>
      </c>
      <c r="D27" s="4">
        <v>0.14000000000000001</v>
      </c>
      <c r="E27" s="3">
        <f t="shared" si="10"/>
        <v>36053.640000000007</v>
      </c>
      <c r="F27" s="4">
        <v>0.12</v>
      </c>
      <c r="G27" s="3">
        <f t="shared" si="11"/>
        <v>37121.159999999996</v>
      </c>
    </row>
    <row r="28" spans="1:7" x14ac:dyDescent="0.35">
      <c r="B28" s="4">
        <v>0.19</v>
      </c>
      <c r="C28" s="3">
        <f t="shared" si="9"/>
        <v>40793.379999999997</v>
      </c>
      <c r="D28" s="4">
        <v>0.21</v>
      </c>
      <c r="E28" s="3">
        <f t="shared" si="10"/>
        <v>54080.46</v>
      </c>
      <c r="F28" s="4">
        <v>0.21</v>
      </c>
      <c r="G28" s="3">
        <f t="shared" si="11"/>
        <v>64962.03</v>
      </c>
    </row>
    <row r="29" spans="1:7" x14ac:dyDescent="0.35">
      <c r="B29" s="4">
        <v>0.18</v>
      </c>
      <c r="C29" s="3">
        <f t="shared" si="9"/>
        <v>38646.36</v>
      </c>
      <c r="D29" s="4">
        <v>0.2</v>
      </c>
      <c r="E29" s="3">
        <f t="shared" si="10"/>
        <v>51505.200000000004</v>
      </c>
      <c r="F29" s="4">
        <v>0.22</v>
      </c>
      <c r="G29" s="3">
        <f t="shared" si="11"/>
        <v>68055.460000000006</v>
      </c>
    </row>
    <row r="30" spans="1:7" x14ac:dyDescent="0.35">
      <c r="B30" s="4">
        <v>0.15</v>
      </c>
      <c r="C30" s="3">
        <f t="shared" si="9"/>
        <v>32205.3</v>
      </c>
      <c r="D30" s="4">
        <v>0.15</v>
      </c>
      <c r="E30" s="3">
        <f t="shared" si="10"/>
        <v>38628.9</v>
      </c>
      <c r="F30" s="4">
        <v>0.16</v>
      </c>
      <c r="G30" s="3">
        <f t="shared" si="11"/>
        <v>49494.880000000005</v>
      </c>
    </row>
    <row r="31" spans="1:7" x14ac:dyDescent="0.35">
      <c r="B31" s="4">
        <v>0.08</v>
      </c>
      <c r="C31" s="3">
        <f t="shared" si="9"/>
        <v>17176.16</v>
      </c>
      <c r="D31" s="4">
        <v>0.08</v>
      </c>
      <c r="E31" s="3">
        <f t="shared" si="10"/>
        <v>20602.080000000002</v>
      </c>
      <c r="F31" s="4">
        <v>0.09</v>
      </c>
      <c r="G31" s="3">
        <f t="shared" si="11"/>
        <v>27840.87</v>
      </c>
    </row>
    <row r="32" spans="1:7" x14ac:dyDescent="0.35">
      <c r="B32" s="4">
        <f t="shared" ref="B32:G32" si="12">SUM(B25:B31)</f>
        <v>1.26</v>
      </c>
      <c r="C32" s="1">
        <f t="shared" si="12"/>
        <v>270524.51999999996</v>
      </c>
      <c r="D32" s="4">
        <f t="shared" si="12"/>
        <v>1</v>
      </c>
      <c r="E32" s="1">
        <f t="shared" si="12"/>
        <v>257526</v>
      </c>
      <c r="F32" s="4">
        <f t="shared" si="12"/>
        <v>1</v>
      </c>
      <c r="G32" s="1">
        <f t="shared" si="12"/>
        <v>309343</v>
      </c>
    </row>
    <row r="38" spans="2:9" x14ac:dyDescent="0.35">
      <c r="C38">
        <v>2025</v>
      </c>
      <c r="D38">
        <v>2030</v>
      </c>
      <c r="E38">
        <v>2035</v>
      </c>
    </row>
    <row r="39" spans="2:9" x14ac:dyDescent="0.35">
      <c r="B39" t="s">
        <v>4</v>
      </c>
      <c r="C39" s="3">
        <f>SUM(C25:C27)</f>
        <v>141703.32</v>
      </c>
      <c r="D39" s="3">
        <f>SUM(E25:E27)</f>
        <v>92709.360000000015</v>
      </c>
      <c r="E39" s="3">
        <f>SUM(G25:G27)</f>
        <v>98989.760000000009</v>
      </c>
      <c r="G39" s="2">
        <f>(D39-C39)/C39</f>
        <v>-0.34575026188518371</v>
      </c>
      <c r="H39" s="2">
        <f>(E39-D39)/D39</f>
        <v>6.7742890254015267E-2</v>
      </c>
      <c r="I39" s="4">
        <f>AVERAGE(G39:H39)</f>
        <v>-0.13900368581558423</v>
      </c>
    </row>
    <row r="40" spans="2:9" x14ac:dyDescent="0.35">
      <c r="B40" t="s">
        <v>5</v>
      </c>
      <c r="C40" s="1">
        <f>C28</f>
        <v>40793.379999999997</v>
      </c>
      <c r="D40" s="1">
        <f>E28</f>
        <v>54080.46</v>
      </c>
      <c r="E40" s="1">
        <f>G28</f>
        <v>64962.03</v>
      </c>
      <c r="G40" s="2">
        <f t="shared" ref="G40:H43" si="13">(D40-C40)/C40</f>
        <v>0.32571657460107506</v>
      </c>
      <c r="H40" s="2">
        <f t="shared" si="13"/>
        <v>0.20121075153576726</v>
      </c>
      <c r="I40" s="4">
        <f t="shared" ref="I40:I43" si="14">AVERAGE(G40:H40)</f>
        <v>0.26346366306842117</v>
      </c>
    </row>
    <row r="41" spans="2:9" x14ac:dyDescent="0.35">
      <c r="B41" t="s">
        <v>6</v>
      </c>
      <c r="C41" s="1">
        <f t="shared" ref="C41:C42" si="15">C29</f>
        <v>38646.36</v>
      </c>
      <c r="D41" s="1">
        <f t="shared" ref="D41:D42" si="16">E29</f>
        <v>51505.200000000004</v>
      </c>
      <c r="E41" s="1">
        <f>G29</f>
        <v>68055.460000000006</v>
      </c>
      <c r="G41" s="2">
        <f t="shared" si="13"/>
        <v>0.33273094801166275</v>
      </c>
      <c r="H41" s="2">
        <f t="shared" si="13"/>
        <v>0.32133182668934401</v>
      </c>
      <c r="I41" s="4">
        <f t="shared" si="14"/>
        <v>0.32703138735050341</v>
      </c>
    </row>
    <row r="42" spans="2:9" x14ac:dyDescent="0.35">
      <c r="B42" t="s">
        <v>7</v>
      </c>
      <c r="C42" s="1">
        <f t="shared" si="15"/>
        <v>32205.3</v>
      </c>
      <c r="D42" s="1">
        <f t="shared" si="16"/>
        <v>38628.9</v>
      </c>
      <c r="E42" s="1">
        <f t="shared" ref="E42" si="17">G30</f>
        <v>49494.880000000005</v>
      </c>
      <c r="G42" s="2">
        <f t="shared" si="13"/>
        <v>0.19945785321049647</v>
      </c>
      <c r="H42" s="2">
        <f t="shared" si="13"/>
        <v>0.28129146830481849</v>
      </c>
      <c r="I42" s="4">
        <f t="shared" si="14"/>
        <v>0.24037466075765748</v>
      </c>
    </row>
    <row r="43" spans="2:9" x14ac:dyDescent="0.35">
      <c r="B43" t="s">
        <v>8</v>
      </c>
      <c r="C43" s="1">
        <f>C31</f>
        <v>17176.16</v>
      </c>
      <c r="D43" s="1">
        <f>E31</f>
        <v>20602.080000000002</v>
      </c>
      <c r="E43" s="1">
        <f>G31</f>
        <v>27840.87</v>
      </c>
      <c r="G43" s="2">
        <f t="shared" si="13"/>
        <v>0.19945785321049653</v>
      </c>
      <c r="H43" s="2">
        <f t="shared" si="13"/>
        <v>0.351362095477738</v>
      </c>
      <c r="I43" s="4">
        <f t="shared" si="14"/>
        <v>0.27540997434411729</v>
      </c>
    </row>
    <row r="45" spans="2:9" x14ac:dyDescent="0.35">
      <c r="C45" s="3">
        <f>SUM(C39:C43)</f>
        <v>270524.51999999996</v>
      </c>
      <c r="D45" s="3">
        <f>SUM(D39:D43)</f>
        <v>257526</v>
      </c>
      <c r="E45" s="3">
        <f>SUM(E39:E43)</f>
        <v>309343</v>
      </c>
    </row>
    <row r="47" spans="2:9" x14ac:dyDescent="0.35">
      <c r="C47" s="1">
        <v>85880.8</v>
      </c>
      <c r="D47" s="1">
        <v>92709.360000000015</v>
      </c>
      <c r="E47" s="1">
        <v>98989.760000000009</v>
      </c>
    </row>
    <row r="48" spans="2:9" x14ac:dyDescent="0.35">
      <c r="C48" s="1">
        <v>40793.379999999997</v>
      </c>
      <c r="D48" s="1">
        <v>54080.46</v>
      </c>
      <c r="E48" s="1">
        <v>64962.03</v>
      </c>
    </row>
    <row r="49" spans="3:5" x14ac:dyDescent="0.35">
      <c r="C49" s="1">
        <v>38646.36</v>
      </c>
      <c r="D49" s="1">
        <v>51505.200000000004</v>
      </c>
      <c r="E49" s="1">
        <v>68055.460000000006</v>
      </c>
    </row>
    <row r="50" spans="3:5" x14ac:dyDescent="0.35">
      <c r="C50" s="1">
        <v>32205.3</v>
      </c>
      <c r="D50" s="1">
        <v>38628.9</v>
      </c>
      <c r="E50" s="1">
        <v>49494.880000000005</v>
      </c>
    </row>
    <row r="51" spans="3:5" x14ac:dyDescent="0.35">
      <c r="C51" s="1">
        <v>17176.16</v>
      </c>
      <c r="D51" s="1">
        <v>20602.080000000002</v>
      </c>
      <c r="E51" s="1">
        <v>27840.87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10B2-67B7-446D-9A47-02B0CD9553A1}">
  <dimension ref="A1:M54"/>
  <sheetViews>
    <sheetView topLeftCell="A37" workbookViewId="0">
      <selection activeCell="C40" sqref="C40"/>
    </sheetView>
  </sheetViews>
  <sheetFormatPr baseColWidth="10" defaultRowHeight="14.5" x14ac:dyDescent="0.35"/>
  <cols>
    <col min="3" max="4" width="22.26953125" bestFit="1" customWidth="1"/>
    <col min="5" max="5" width="24.26953125" bestFit="1" customWidth="1"/>
    <col min="6" max="6" width="19" bestFit="1" customWidth="1"/>
  </cols>
  <sheetData>
    <row r="1" spans="1:13" x14ac:dyDescent="0.35">
      <c r="B1" t="s">
        <v>2</v>
      </c>
      <c r="D1" t="s">
        <v>9</v>
      </c>
      <c r="E1" t="s">
        <v>10</v>
      </c>
      <c r="F1" t="s">
        <v>11</v>
      </c>
    </row>
    <row r="2" spans="1:13" x14ac:dyDescent="0.35">
      <c r="A2">
        <v>2019</v>
      </c>
      <c r="B2" s="3">
        <f>D2+E2</f>
        <v>2937</v>
      </c>
      <c r="C2" s="3"/>
      <c r="D2" s="1">
        <v>1470</v>
      </c>
      <c r="E2" s="3">
        <f>J8-D2</f>
        <v>1467</v>
      </c>
      <c r="L2">
        <v>1530</v>
      </c>
    </row>
    <row r="3" spans="1:13" x14ac:dyDescent="0.35">
      <c r="A3">
        <v>2020</v>
      </c>
      <c r="B3" s="3">
        <f t="shared" ref="B3:B8" si="0">D3+E3</f>
        <v>1805</v>
      </c>
      <c r="C3" s="2">
        <f>(B3-B2)/B2</f>
        <v>-0.38542730677562137</v>
      </c>
      <c r="D3" s="1">
        <v>1374</v>
      </c>
      <c r="E3" s="1">
        <v>431</v>
      </c>
      <c r="F3" s="1">
        <v>1431</v>
      </c>
      <c r="H3" s="7">
        <f>D2/B2</f>
        <v>0.50051072522982631</v>
      </c>
      <c r="I3" s="7">
        <f>E2/B2</f>
        <v>0.49948927477017363</v>
      </c>
      <c r="L3">
        <v>1875</v>
      </c>
      <c r="M3" s="2">
        <f>(L3-L2)/L2</f>
        <v>0.22549019607843138</v>
      </c>
    </row>
    <row r="4" spans="1:13" x14ac:dyDescent="0.35">
      <c r="A4">
        <v>2021</v>
      </c>
      <c r="B4" s="3">
        <f t="shared" si="0"/>
        <v>2306</v>
      </c>
      <c r="C4" s="2">
        <f t="shared" ref="C4:C10" si="1">(B4-B3)/B3</f>
        <v>0.27756232686980609</v>
      </c>
      <c r="D4" s="1">
        <v>1735</v>
      </c>
      <c r="E4" s="1">
        <v>571</v>
      </c>
      <c r="F4" s="1">
        <v>4529</v>
      </c>
      <c r="H4" s="7">
        <f t="shared" ref="H4:H10" si="2">D3/B3</f>
        <v>0.76121883656509692</v>
      </c>
      <c r="I4" s="7">
        <f t="shared" ref="I4:I10" si="3">E3/B3</f>
        <v>0.23878116343490305</v>
      </c>
      <c r="L4">
        <v>1698</v>
      </c>
      <c r="M4" s="2">
        <f t="shared" ref="M4:M14" si="4">(L4-L3)/L3</f>
        <v>-9.4399999999999998E-2</v>
      </c>
    </row>
    <row r="5" spans="1:13" x14ac:dyDescent="0.35">
      <c r="A5">
        <v>2022</v>
      </c>
      <c r="B5" s="3">
        <f t="shared" si="0"/>
        <v>3456</v>
      </c>
      <c r="C5" s="2">
        <f t="shared" si="1"/>
        <v>0.49869904596704251</v>
      </c>
      <c r="D5" s="1">
        <v>2378</v>
      </c>
      <c r="E5" s="1">
        <v>1078</v>
      </c>
      <c r="F5" s="1">
        <v>3937</v>
      </c>
      <c r="H5" s="7">
        <f t="shared" si="2"/>
        <v>0.75238508239375546</v>
      </c>
      <c r="I5" s="7">
        <f t="shared" si="3"/>
        <v>0.24761491760624457</v>
      </c>
      <c r="L5">
        <v>1287</v>
      </c>
      <c r="M5" s="2">
        <f t="shared" si="4"/>
        <v>-0.24204946996466431</v>
      </c>
    </row>
    <row r="6" spans="1:13" x14ac:dyDescent="0.35">
      <c r="A6">
        <v>2023</v>
      </c>
      <c r="B6" s="3">
        <f t="shared" si="0"/>
        <v>3815</v>
      </c>
      <c r="C6" s="2">
        <f t="shared" si="1"/>
        <v>0.10387731481481481</v>
      </c>
      <c r="D6" s="1">
        <v>2920</v>
      </c>
      <c r="E6" s="1">
        <v>895</v>
      </c>
      <c r="F6" s="1">
        <v>3648</v>
      </c>
      <c r="H6" s="7">
        <f t="shared" si="2"/>
        <v>0.68807870370370372</v>
      </c>
      <c r="I6" s="7">
        <f t="shared" si="3"/>
        <v>0.31192129629629628</v>
      </c>
      <c r="L6">
        <v>1827</v>
      </c>
      <c r="M6" s="2">
        <f t="shared" si="4"/>
        <v>0.41958041958041958</v>
      </c>
    </row>
    <row r="7" spans="1:13" x14ac:dyDescent="0.35">
      <c r="A7">
        <v>2024</v>
      </c>
      <c r="B7" s="3">
        <f t="shared" si="0"/>
        <v>4528</v>
      </c>
      <c r="C7" s="2">
        <f t="shared" si="1"/>
        <v>0.18689384010484927</v>
      </c>
      <c r="D7" s="1">
        <v>3706</v>
      </c>
      <c r="E7" s="1">
        <v>822</v>
      </c>
      <c r="F7" s="1">
        <v>3578</v>
      </c>
      <c r="H7" s="7">
        <f t="shared" si="2"/>
        <v>0.76539973787680204</v>
      </c>
      <c r="I7" s="7">
        <f t="shared" si="3"/>
        <v>0.2346002621231979</v>
      </c>
      <c r="L7">
        <v>2256</v>
      </c>
      <c r="M7" s="2">
        <f t="shared" si="4"/>
        <v>0.2348111658456486</v>
      </c>
    </row>
    <row r="8" spans="1:13" x14ac:dyDescent="0.35">
      <c r="A8">
        <v>2025</v>
      </c>
      <c r="B8" s="3">
        <f t="shared" si="0"/>
        <v>4827</v>
      </c>
      <c r="C8" s="2">
        <f t="shared" si="1"/>
        <v>6.6033568904593637E-2</v>
      </c>
      <c r="D8" s="1">
        <v>4070</v>
      </c>
      <c r="E8" s="1">
        <v>757</v>
      </c>
      <c r="F8" s="1">
        <v>4157</v>
      </c>
      <c r="H8" s="7">
        <f t="shared" si="2"/>
        <v>0.81846289752650181</v>
      </c>
      <c r="I8" s="7">
        <f t="shared" si="3"/>
        <v>0.18153710247349825</v>
      </c>
      <c r="J8" s="1">
        <v>2937</v>
      </c>
      <c r="L8">
        <v>2024</v>
      </c>
      <c r="M8" s="2">
        <f t="shared" si="4"/>
        <v>-0.10283687943262411</v>
      </c>
    </row>
    <row r="9" spans="1:13" x14ac:dyDescent="0.35">
      <c r="A9">
        <v>2030</v>
      </c>
      <c r="B9" s="3">
        <f>150+1570+5729</f>
        <v>7449</v>
      </c>
      <c r="C9" s="2">
        <f t="shared" si="1"/>
        <v>0.54319453076445001</v>
      </c>
      <c r="H9" s="7">
        <f t="shared" si="2"/>
        <v>0.84317381396312407</v>
      </c>
      <c r="I9" s="7">
        <f t="shared" si="3"/>
        <v>0.1568261860368759</v>
      </c>
      <c r="J9">
        <f>3663+1004+96</f>
        <v>4763</v>
      </c>
      <c r="L9">
        <v>2421</v>
      </c>
      <c r="M9" s="2">
        <f t="shared" si="4"/>
        <v>0.19614624505928854</v>
      </c>
    </row>
    <row r="10" spans="1:13" x14ac:dyDescent="0.35">
      <c r="A10">
        <v>2035</v>
      </c>
      <c r="B10" s="3">
        <f>208+2173+7928</f>
        <v>10309</v>
      </c>
      <c r="C10" s="2">
        <f t="shared" si="1"/>
        <v>0.38394415357766143</v>
      </c>
      <c r="H10" s="7">
        <f t="shared" si="2"/>
        <v>0</v>
      </c>
      <c r="I10" s="7">
        <f t="shared" si="3"/>
        <v>0</v>
      </c>
      <c r="L10">
        <v>2511</v>
      </c>
      <c r="M10" s="2">
        <f t="shared" si="4"/>
        <v>3.717472118959108E-2</v>
      </c>
    </row>
    <row r="11" spans="1:13" x14ac:dyDescent="0.35">
      <c r="L11">
        <v>3246</v>
      </c>
      <c r="M11" s="2">
        <f t="shared" si="4"/>
        <v>0.2927120669056153</v>
      </c>
    </row>
    <row r="12" spans="1:13" x14ac:dyDescent="0.35">
      <c r="L12">
        <v>2724</v>
      </c>
      <c r="M12" s="2">
        <f t="shared" si="4"/>
        <v>-0.16081330868761554</v>
      </c>
    </row>
    <row r="13" spans="1:13" x14ac:dyDescent="0.35">
      <c r="L13">
        <v>1988</v>
      </c>
      <c r="M13" s="2">
        <f t="shared" si="4"/>
        <v>-0.27019089574155652</v>
      </c>
    </row>
    <row r="14" spans="1:13" x14ac:dyDescent="0.35">
      <c r="J14" s="3"/>
      <c r="L14">
        <v>1511</v>
      </c>
      <c r="M14" s="2">
        <f t="shared" si="4"/>
        <v>-0.23993963782696176</v>
      </c>
    </row>
    <row r="33" spans="1:6" x14ac:dyDescent="0.35">
      <c r="A33" t="s">
        <v>12</v>
      </c>
      <c r="B33" t="s">
        <v>20</v>
      </c>
      <c r="C33" t="s">
        <v>9</v>
      </c>
      <c r="D33" t="s">
        <v>10</v>
      </c>
      <c r="E33" t="s">
        <v>21</v>
      </c>
      <c r="F33" t="s">
        <v>22</v>
      </c>
    </row>
    <row r="34" spans="1:6" x14ac:dyDescent="0.35">
      <c r="A34">
        <v>2019</v>
      </c>
      <c r="B34">
        <v>2937</v>
      </c>
      <c r="C34">
        <v>1470</v>
      </c>
      <c r="D34">
        <v>1467</v>
      </c>
      <c r="E34" s="12">
        <v>0.50051072522982631</v>
      </c>
      <c r="F34" s="12">
        <v>0.49948927477017363</v>
      </c>
    </row>
    <row r="35" spans="1:6" x14ac:dyDescent="0.35">
      <c r="A35">
        <v>2020</v>
      </c>
      <c r="B35">
        <v>1805</v>
      </c>
      <c r="C35">
        <v>1374</v>
      </c>
      <c r="D35">
        <v>431</v>
      </c>
      <c r="E35" s="12">
        <v>0.76121883656509692</v>
      </c>
      <c r="F35" s="12">
        <v>0.23878116343490305</v>
      </c>
    </row>
    <row r="36" spans="1:6" x14ac:dyDescent="0.35">
      <c r="A36">
        <v>2021</v>
      </c>
      <c r="B36">
        <v>2306</v>
      </c>
      <c r="C36">
        <v>1735</v>
      </c>
      <c r="D36">
        <v>571</v>
      </c>
      <c r="E36" s="12">
        <v>0.75238508239375546</v>
      </c>
      <c r="F36" s="12">
        <v>0.24761491760624457</v>
      </c>
    </row>
    <row r="37" spans="1:6" x14ac:dyDescent="0.35">
      <c r="A37">
        <v>2022</v>
      </c>
      <c r="B37">
        <v>3456</v>
      </c>
      <c r="C37">
        <v>2378</v>
      </c>
      <c r="D37">
        <v>1078</v>
      </c>
      <c r="E37" s="12">
        <v>0.68807870370370372</v>
      </c>
      <c r="F37" s="12">
        <v>0.31192129629629628</v>
      </c>
    </row>
    <row r="38" spans="1:6" x14ac:dyDescent="0.35">
      <c r="A38">
        <v>2023</v>
      </c>
      <c r="B38">
        <v>3815</v>
      </c>
      <c r="C38">
        <v>2920</v>
      </c>
      <c r="D38">
        <v>895</v>
      </c>
      <c r="E38" s="12">
        <v>0.76539973787680204</v>
      </c>
      <c r="F38" s="12">
        <v>0.2346002621231979</v>
      </c>
    </row>
    <row r="39" spans="1:6" x14ac:dyDescent="0.35">
      <c r="A39">
        <v>2024</v>
      </c>
      <c r="B39">
        <v>4528</v>
      </c>
      <c r="C39">
        <v>3706</v>
      </c>
      <c r="D39">
        <v>822</v>
      </c>
      <c r="E39" s="12">
        <v>0.81846289752650181</v>
      </c>
      <c r="F39" s="12">
        <v>0.18153710247349825</v>
      </c>
    </row>
    <row r="40" spans="1:6" x14ac:dyDescent="0.35">
      <c r="A40">
        <v>2025</v>
      </c>
      <c r="B40">
        <v>4827</v>
      </c>
      <c r="C40">
        <v>4070</v>
      </c>
      <c r="D40">
        <v>757</v>
      </c>
      <c r="E40" s="12">
        <v>0.84317381396312407</v>
      </c>
      <c r="F40" s="12">
        <v>0.1568261860368759</v>
      </c>
    </row>
    <row r="41" spans="1:6" x14ac:dyDescent="0.35">
      <c r="A41">
        <v>2030</v>
      </c>
      <c r="B41">
        <v>7449</v>
      </c>
      <c r="C41" s="13">
        <f>E41*B41</f>
        <v>6555.12</v>
      </c>
      <c r="D41" s="13">
        <f>F41*B41</f>
        <v>893.88</v>
      </c>
      <c r="E41" s="12">
        <v>0.88</v>
      </c>
      <c r="F41" s="12">
        <v>0.12</v>
      </c>
    </row>
    <row r="42" spans="1:6" x14ac:dyDescent="0.35">
      <c r="A42">
        <v>2035</v>
      </c>
      <c r="B42">
        <v>10309</v>
      </c>
      <c r="C42" s="13">
        <f>E42*B42</f>
        <v>9278.1</v>
      </c>
      <c r="D42" s="13">
        <f>F42*B42</f>
        <v>1030.9000000000001</v>
      </c>
      <c r="E42" s="12">
        <v>0.9</v>
      </c>
      <c r="F42" s="12">
        <v>0.1</v>
      </c>
    </row>
    <row r="45" spans="1:6" x14ac:dyDescent="0.35">
      <c r="A45" t="s">
        <v>12</v>
      </c>
      <c r="B45" t="s">
        <v>21</v>
      </c>
      <c r="C45" t="s">
        <v>22</v>
      </c>
    </row>
    <row r="46" spans="1:6" x14ac:dyDescent="0.35">
      <c r="A46">
        <v>2019</v>
      </c>
      <c r="B46" s="7">
        <v>0.50051072522982631</v>
      </c>
      <c r="C46" s="7">
        <v>0.49948927477017363</v>
      </c>
    </row>
    <row r="47" spans="1:6" x14ac:dyDescent="0.35">
      <c r="A47">
        <v>2020</v>
      </c>
      <c r="B47" s="7">
        <v>0.76121883656509692</v>
      </c>
      <c r="C47" s="7">
        <v>0.23878116343490305</v>
      </c>
    </row>
    <row r="48" spans="1:6" x14ac:dyDescent="0.35">
      <c r="A48">
        <v>2021</v>
      </c>
      <c r="B48" s="7">
        <v>0.75238508239375546</v>
      </c>
      <c r="C48" s="7">
        <v>0.24761491760624457</v>
      </c>
    </row>
    <row r="49" spans="1:3" x14ac:dyDescent="0.35">
      <c r="A49">
        <v>2022</v>
      </c>
      <c r="B49" s="7">
        <v>0.68807870370370372</v>
      </c>
      <c r="C49" s="7">
        <v>0.31192129629629628</v>
      </c>
    </row>
    <row r="50" spans="1:3" x14ac:dyDescent="0.35">
      <c r="A50">
        <v>2023</v>
      </c>
      <c r="B50" s="7">
        <v>0.76539973787680204</v>
      </c>
      <c r="C50" s="7">
        <v>0.2346002621231979</v>
      </c>
    </row>
    <row r="51" spans="1:3" x14ac:dyDescent="0.35">
      <c r="A51">
        <v>2024</v>
      </c>
      <c r="B51" s="7">
        <v>0.81846289752650181</v>
      </c>
      <c r="C51" s="7">
        <v>0.18153710247349825</v>
      </c>
    </row>
    <row r="52" spans="1:3" x14ac:dyDescent="0.35">
      <c r="A52">
        <v>2025</v>
      </c>
      <c r="B52" s="7">
        <v>0.84317381396312407</v>
      </c>
      <c r="C52" s="7">
        <v>0.1568261860368759</v>
      </c>
    </row>
    <row r="53" spans="1:3" x14ac:dyDescent="0.35">
      <c r="A53">
        <v>2030</v>
      </c>
      <c r="B53" s="7">
        <v>0.88</v>
      </c>
      <c r="C53" s="7">
        <v>0.12</v>
      </c>
    </row>
    <row r="54" spans="1:3" x14ac:dyDescent="0.35">
      <c r="A54">
        <v>2035</v>
      </c>
      <c r="B54" s="7">
        <v>0.9</v>
      </c>
      <c r="C54" s="7">
        <v>0.1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C7EA-FB85-41CE-833B-06A1762388BF}">
  <dimension ref="A1:G12"/>
  <sheetViews>
    <sheetView zoomScaleNormal="100" workbookViewId="0">
      <selection activeCell="D2" sqref="D2:G12"/>
    </sheetView>
  </sheetViews>
  <sheetFormatPr baseColWidth="10" defaultRowHeight="14.5" x14ac:dyDescent="0.35"/>
  <cols>
    <col min="2" max="2" width="11.54296875" bestFit="1" customWidth="1"/>
    <col min="5" max="6" width="11.1796875" bestFit="1" customWidth="1"/>
  </cols>
  <sheetData>
    <row r="1" spans="1:7" ht="82" x14ac:dyDescent="0.35">
      <c r="A1" s="5" t="s">
        <v>12</v>
      </c>
      <c r="B1" s="5" t="s">
        <v>13</v>
      </c>
    </row>
    <row r="2" spans="1:7" ht="20.5" x14ac:dyDescent="0.35">
      <c r="A2" s="5">
        <v>1990</v>
      </c>
      <c r="B2" s="6">
        <v>262705</v>
      </c>
      <c r="D2">
        <v>2015</v>
      </c>
      <c r="E2" s="1">
        <v>416947</v>
      </c>
      <c r="F2" s="1">
        <v>101797</v>
      </c>
      <c r="G2" s="7">
        <f>F2/E2</f>
        <v>0.24414853686439764</v>
      </c>
    </row>
    <row r="3" spans="1:7" ht="20.5" x14ac:dyDescent="0.35">
      <c r="A3" s="5">
        <v>1995</v>
      </c>
      <c r="B3" s="6">
        <v>302808</v>
      </c>
      <c r="D3">
        <v>2016</v>
      </c>
      <c r="E3" s="1">
        <v>424288</v>
      </c>
      <c r="F3" s="1">
        <v>111341</v>
      </c>
      <c r="G3" s="7">
        <f t="shared" ref="G3:G12" si="0">F3/E3</f>
        <v>0.26241845161776906</v>
      </c>
    </row>
    <row r="4" spans="1:7" ht="20.5" x14ac:dyDescent="0.35">
      <c r="A4" s="5">
        <v>2000</v>
      </c>
      <c r="B4" s="6">
        <v>327989</v>
      </c>
      <c r="D4">
        <v>2017</v>
      </c>
      <c r="E4" s="1">
        <v>431738</v>
      </c>
      <c r="F4" s="1">
        <v>111543</v>
      </c>
      <c r="G4" s="7">
        <f t="shared" si="0"/>
        <v>0.25835807827895624</v>
      </c>
    </row>
    <row r="5" spans="1:7" ht="20.5" x14ac:dyDescent="0.35">
      <c r="A5" s="5">
        <v>2005</v>
      </c>
      <c r="B5" s="6">
        <v>352471</v>
      </c>
      <c r="D5">
        <v>2018</v>
      </c>
      <c r="E5" s="1">
        <v>439319</v>
      </c>
      <c r="F5" s="1">
        <v>111595</v>
      </c>
      <c r="G5" s="7">
        <f t="shared" si="0"/>
        <v>0.25401815081979157</v>
      </c>
    </row>
    <row r="6" spans="1:7" ht="20.5" x14ac:dyDescent="0.35">
      <c r="A6" s="5">
        <v>2010</v>
      </c>
      <c r="B6" s="6">
        <v>381583</v>
      </c>
      <c r="D6">
        <v>2019</v>
      </c>
      <c r="E6" s="1">
        <v>446999</v>
      </c>
      <c r="F6" s="1">
        <v>115732</v>
      </c>
      <c r="G6" s="7">
        <f t="shared" si="0"/>
        <v>0.25890885661936602</v>
      </c>
    </row>
    <row r="7" spans="1:7" ht="20.5" x14ac:dyDescent="0.35">
      <c r="A7" s="5">
        <v>2020</v>
      </c>
      <c r="B7" s="6">
        <v>441975</v>
      </c>
      <c r="D7">
        <v>2020</v>
      </c>
      <c r="E7" s="1">
        <v>441975</v>
      </c>
      <c r="F7" s="1">
        <v>111990</v>
      </c>
      <c r="G7" s="7">
        <f t="shared" si="0"/>
        <v>0.25338537247581877</v>
      </c>
    </row>
    <row r="8" spans="1:7" ht="20.5" x14ac:dyDescent="0.35">
      <c r="A8" s="5">
        <v>2025</v>
      </c>
      <c r="B8" s="6">
        <v>488252</v>
      </c>
      <c r="D8">
        <v>2021</v>
      </c>
      <c r="E8" s="1">
        <v>449482</v>
      </c>
      <c r="F8" s="1">
        <v>113554</v>
      </c>
      <c r="G8" s="7">
        <f t="shared" si="0"/>
        <v>0.2526330309111377</v>
      </c>
    </row>
    <row r="9" spans="1:7" ht="20.5" x14ac:dyDescent="0.35">
      <c r="A9" s="5">
        <v>2030</v>
      </c>
      <c r="B9" s="6">
        <v>530696</v>
      </c>
      <c r="D9">
        <v>2022</v>
      </c>
      <c r="E9" s="1">
        <v>455513</v>
      </c>
      <c r="F9" s="1">
        <v>122683</v>
      </c>
      <c r="G9" s="7">
        <f t="shared" si="0"/>
        <v>0.26932930564001467</v>
      </c>
    </row>
    <row r="10" spans="1:7" ht="20.5" x14ac:dyDescent="0.35">
      <c r="A10" s="5">
        <v>2035</v>
      </c>
      <c r="B10" s="6">
        <v>576830</v>
      </c>
      <c r="D10">
        <v>2023</v>
      </c>
      <c r="E10" s="1">
        <v>461645</v>
      </c>
      <c r="F10" s="1">
        <v>127849</v>
      </c>
      <c r="G10" s="7">
        <f t="shared" si="0"/>
        <v>0.2769422391664591</v>
      </c>
    </row>
    <row r="11" spans="1:7" x14ac:dyDescent="0.35">
      <c r="D11">
        <v>2024</v>
      </c>
      <c r="E11" s="1">
        <v>467120</v>
      </c>
      <c r="F11" s="1">
        <v>128993</v>
      </c>
      <c r="G11" s="7">
        <f t="shared" si="0"/>
        <v>0.27614531597876346</v>
      </c>
    </row>
    <row r="12" spans="1:7" x14ac:dyDescent="0.35">
      <c r="D12">
        <v>2025</v>
      </c>
      <c r="E12" s="1">
        <v>488252</v>
      </c>
      <c r="F12" s="1">
        <v>127549</v>
      </c>
      <c r="G12" s="7">
        <f t="shared" si="0"/>
        <v>0.26123600108140876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BC6A-718D-490E-9C79-651FC09F7AF7}">
  <dimension ref="E1:I18"/>
  <sheetViews>
    <sheetView workbookViewId="0">
      <selection activeCell="I18" sqref="I18"/>
    </sheetView>
  </sheetViews>
  <sheetFormatPr baseColWidth="10" defaultRowHeight="14.5" x14ac:dyDescent="0.35"/>
  <sheetData>
    <row r="1" spans="5:9" x14ac:dyDescent="0.35">
      <c r="E1">
        <v>2010</v>
      </c>
    </row>
    <row r="2" spans="5:9" ht="29" x14ac:dyDescent="0.35">
      <c r="F2" s="8" t="s">
        <v>14</v>
      </c>
      <c r="G2" s="8" t="s">
        <v>15</v>
      </c>
    </row>
    <row r="3" spans="5:9" x14ac:dyDescent="0.35">
      <c r="E3">
        <v>2010</v>
      </c>
      <c r="F3" s="9">
        <v>6582</v>
      </c>
      <c r="G3" s="9">
        <v>3193</v>
      </c>
    </row>
    <row r="4" spans="5:9" x14ac:dyDescent="0.35">
      <c r="E4">
        <v>2011</v>
      </c>
      <c r="F4" s="9">
        <v>6608</v>
      </c>
      <c r="G4" s="9">
        <v>3259</v>
      </c>
      <c r="H4" s="7">
        <f>(F4-F3)/F3</f>
        <v>3.9501671224551806E-3</v>
      </c>
      <c r="I4" s="7">
        <f>(G4-G3)/G3</f>
        <v>2.0670216097713748E-2</v>
      </c>
    </row>
    <row r="5" spans="5:9" x14ac:dyDescent="0.35">
      <c r="E5">
        <v>2012</v>
      </c>
      <c r="F5" s="9">
        <v>6373</v>
      </c>
      <c r="G5" s="9">
        <v>3388</v>
      </c>
      <c r="H5" s="7">
        <f t="shared" ref="H5:H18" si="0">(F5-F4)/F4</f>
        <v>-3.5562953995157388E-2</v>
      </c>
      <c r="I5" s="7">
        <f t="shared" ref="I5:I17" si="1">(G5-G4)/G4</f>
        <v>3.9582694077938019E-2</v>
      </c>
    </row>
    <row r="6" spans="5:9" x14ac:dyDescent="0.35">
      <c r="E6">
        <v>2013</v>
      </c>
      <c r="F6" s="9">
        <v>6628</v>
      </c>
      <c r="G6" s="9">
        <v>3236</v>
      </c>
      <c r="H6" s="7">
        <f t="shared" si="0"/>
        <v>4.001255295779068E-2</v>
      </c>
      <c r="I6" s="7">
        <f t="shared" si="1"/>
        <v>-4.4864226682408498E-2</v>
      </c>
    </row>
    <row r="7" spans="5:9" x14ac:dyDescent="0.35">
      <c r="E7">
        <v>2014</v>
      </c>
      <c r="F7" s="9">
        <v>6388</v>
      </c>
      <c r="G7" s="9">
        <v>3262</v>
      </c>
      <c r="H7" s="7">
        <f t="shared" si="0"/>
        <v>-3.6210018105009054E-2</v>
      </c>
      <c r="I7" s="7">
        <f t="shared" si="1"/>
        <v>8.034610630407911E-3</v>
      </c>
    </row>
    <row r="8" spans="5:9" x14ac:dyDescent="0.35">
      <c r="E8">
        <v>2015</v>
      </c>
      <c r="F8" s="9">
        <v>7003</v>
      </c>
      <c r="G8" s="9">
        <v>3564</v>
      </c>
      <c r="H8" s="7">
        <f t="shared" si="0"/>
        <v>9.6274264245460234E-2</v>
      </c>
      <c r="I8" s="7">
        <f t="shared" si="1"/>
        <v>9.258123850398528E-2</v>
      </c>
    </row>
    <row r="9" spans="5:9" x14ac:dyDescent="0.35">
      <c r="E9">
        <v>2016</v>
      </c>
      <c r="F9" s="9">
        <v>6057</v>
      </c>
      <c r="G9" s="9">
        <v>3742</v>
      </c>
      <c r="H9" s="7">
        <f t="shared" si="0"/>
        <v>-0.13508496358703412</v>
      </c>
      <c r="I9" s="7">
        <f t="shared" si="1"/>
        <v>4.9943883277216612E-2</v>
      </c>
    </row>
    <row r="10" spans="5:9" x14ac:dyDescent="0.35">
      <c r="E10">
        <v>2017</v>
      </c>
      <c r="F10" s="9">
        <v>6364</v>
      </c>
      <c r="G10" s="9">
        <v>4005</v>
      </c>
      <c r="H10" s="7">
        <f t="shared" si="0"/>
        <v>5.0685157668812944E-2</v>
      </c>
      <c r="I10" s="7">
        <f t="shared" si="1"/>
        <v>7.0283270978086579E-2</v>
      </c>
    </row>
    <row r="11" spans="5:9" x14ac:dyDescent="0.35">
      <c r="E11">
        <v>2018</v>
      </c>
      <c r="F11" s="9">
        <v>6641</v>
      </c>
      <c r="G11" s="9">
        <v>4293</v>
      </c>
      <c r="H11" s="7">
        <f t="shared" si="0"/>
        <v>4.3526084223758643E-2</v>
      </c>
      <c r="I11" s="7">
        <f t="shared" si="1"/>
        <v>7.1910112359550568E-2</v>
      </c>
    </row>
    <row r="12" spans="5:9" x14ac:dyDescent="0.35">
      <c r="E12">
        <v>2019</v>
      </c>
      <c r="F12" s="9">
        <v>6784</v>
      </c>
      <c r="G12" s="9">
        <v>4502</v>
      </c>
      <c r="H12" s="7">
        <f t="shared" si="0"/>
        <v>2.1532901671435026E-2</v>
      </c>
      <c r="I12" s="7">
        <f t="shared" si="1"/>
        <v>4.8683904029815976E-2</v>
      </c>
    </row>
    <row r="13" spans="5:9" x14ac:dyDescent="0.35">
      <c r="E13">
        <v>2020</v>
      </c>
      <c r="F13" s="9">
        <v>7281</v>
      </c>
      <c r="G13" s="9">
        <v>4887</v>
      </c>
      <c r="H13" s="7">
        <f t="shared" si="0"/>
        <v>7.3260613207547176E-2</v>
      </c>
      <c r="I13" s="7">
        <f t="shared" si="1"/>
        <v>8.5517547756552639E-2</v>
      </c>
    </row>
    <row r="14" spans="5:9" x14ac:dyDescent="0.35">
      <c r="E14">
        <v>2021</v>
      </c>
      <c r="F14" s="9">
        <v>7695</v>
      </c>
      <c r="G14" s="9">
        <v>5288</v>
      </c>
      <c r="H14" s="7">
        <f t="shared" si="0"/>
        <v>5.6860321384425219E-2</v>
      </c>
      <c r="I14" s="7">
        <f t="shared" si="1"/>
        <v>8.2054430120728467E-2</v>
      </c>
    </row>
    <row r="15" spans="5:9" x14ac:dyDescent="0.35">
      <c r="E15">
        <v>2022</v>
      </c>
      <c r="F15" s="9">
        <v>8391</v>
      </c>
      <c r="G15" s="9">
        <v>5769</v>
      </c>
      <c r="H15" s="7">
        <f t="shared" si="0"/>
        <v>9.0448343079922028E-2</v>
      </c>
      <c r="I15" s="7">
        <f t="shared" si="1"/>
        <v>9.0960665658093798E-2</v>
      </c>
    </row>
    <row r="16" spans="5:9" x14ac:dyDescent="0.35">
      <c r="E16">
        <v>2023</v>
      </c>
      <c r="F16" s="9">
        <v>9500</v>
      </c>
      <c r="G16" s="9">
        <v>6356</v>
      </c>
      <c r="H16" s="7">
        <f t="shared" si="0"/>
        <v>0.13216541532594447</v>
      </c>
      <c r="I16" s="7">
        <f t="shared" si="1"/>
        <v>0.10175073669613451</v>
      </c>
    </row>
    <row r="17" spans="5:9" x14ac:dyDescent="0.35">
      <c r="E17">
        <v>2024</v>
      </c>
      <c r="F17" s="9">
        <v>9864</v>
      </c>
      <c r="G17" s="9">
        <v>6561</v>
      </c>
      <c r="H17" s="7">
        <f t="shared" si="0"/>
        <v>3.8315789473684213E-2</v>
      </c>
      <c r="I17" s="7">
        <f t="shared" si="1"/>
        <v>3.2252989301447453E-2</v>
      </c>
    </row>
    <row r="18" spans="5:9" x14ac:dyDescent="0.35">
      <c r="E18">
        <v>2025</v>
      </c>
      <c r="F18" s="9">
        <v>10145</v>
      </c>
      <c r="G18" s="9">
        <v>7410</v>
      </c>
      <c r="H18" s="7">
        <f t="shared" si="0"/>
        <v>2.8487429034874289E-2</v>
      </c>
      <c r="I18" s="7">
        <f>(G18-G17)/G17</f>
        <v>0.12940100594421583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CF34-D13D-4F50-B765-FA5F409F9B7A}">
  <dimension ref="A1:H50"/>
  <sheetViews>
    <sheetView workbookViewId="0">
      <selection activeCell="A24" sqref="A24:E33"/>
    </sheetView>
  </sheetViews>
  <sheetFormatPr baseColWidth="10" defaultRowHeight="14.5" x14ac:dyDescent="0.35"/>
  <sheetData>
    <row r="1" spans="1:4" x14ac:dyDescent="0.35">
      <c r="A1" s="8" t="s">
        <v>16</v>
      </c>
      <c r="B1" t="s">
        <v>17</v>
      </c>
      <c r="C1" t="s">
        <v>18</v>
      </c>
      <c r="D1" t="s">
        <v>19</v>
      </c>
    </row>
    <row r="2" spans="1:4" x14ac:dyDescent="0.35">
      <c r="A2">
        <v>2021</v>
      </c>
      <c r="B2" s="10">
        <v>264.39999999999998</v>
      </c>
      <c r="C2" s="11">
        <f>B2*3</f>
        <v>793.19999999999993</v>
      </c>
      <c r="D2" s="11">
        <f>C2*3</f>
        <v>2379.6</v>
      </c>
    </row>
    <row r="3" spans="1:4" x14ac:dyDescent="0.35">
      <c r="A3">
        <v>2022</v>
      </c>
      <c r="B3" s="10">
        <v>130.1</v>
      </c>
      <c r="C3" s="11">
        <f>B3*3</f>
        <v>390.29999999999995</v>
      </c>
      <c r="D3" s="11"/>
    </row>
    <row r="4" spans="1:4" x14ac:dyDescent="0.35">
      <c r="A4">
        <v>2022</v>
      </c>
      <c r="B4" s="10">
        <v>186.7</v>
      </c>
      <c r="C4" s="11">
        <f>B4*4</f>
        <v>746.8</v>
      </c>
      <c r="D4" s="11"/>
    </row>
    <row r="5" spans="1:4" x14ac:dyDescent="0.35">
      <c r="A5">
        <v>2022</v>
      </c>
      <c r="B5" s="10">
        <v>263.89999999999998</v>
      </c>
      <c r="C5" s="11">
        <f>B5*3</f>
        <v>791.69999999999993</v>
      </c>
      <c r="D5" s="11">
        <f>C5+C4+C3</f>
        <v>1928.8</v>
      </c>
    </row>
    <row r="6" spans="1:4" x14ac:dyDescent="0.35">
      <c r="A6">
        <v>2023</v>
      </c>
      <c r="B6" s="10">
        <v>214.9</v>
      </c>
      <c r="C6" s="11">
        <f>3*B6</f>
        <v>644.70000000000005</v>
      </c>
      <c r="D6" s="11"/>
    </row>
    <row r="7" spans="1:4" x14ac:dyDescent="0.35">
      <c r="A7">
        <v>2023</v>
      </c>
      <c r="B7" s="10">
        <v>241.5</v>
      </c>
      <c r="C7" s="11">
        <f t="shared" ref="C7:C17" si="0">3*B7</f>
        <v>724.5</v>
      </c>
      <c r="D7" s="11"/>
    </row>
    <row r="8" spans="1:4" x14ac:dyDescent="0.35">
      <c r="A8">
        <v>2023</v>
      </c>
      <c r="B8" s="10">
        <v>152.69999999999999</v>
      </c>
      <c r="C8" s="11">
        <f t="shared" si="0"/>
        <v>458.09999999999997</v>
      </c>
      <c r="D8" s="11"/>
    </row>
    <row r="9" spans="1:4" x14ac:dyDescent="0.35">
      <c r="A9">
        <v>2023</v>
      </c>
      <c r="B9" s="10">
        <v>152.80000000000001</v>
      </c>
      <c r="C9" s="11">
        <f t="shared" si="0"/>
        <v>458.40000000000003</v>
      </c>
      <c r="D9" s="11">
        <f>C9+C8+C7+C6</f>
        <v>2285.6999999999998</v>
      </c>
    </row>
    <row r="10" spans="1:4" x14ac:dyDescent="0.35">
      <c r="A10">
        <v>2024</v>
      </c>
      <c r="B10" s="10">
        <v>83.5</v>
      </c>
      <c r="C10" s="11">
        <f t="shared" si="0"/>
        <v>250.5</v>
      </c>
      <c r="D10" s="11"/>
    </row>
    <row r="11" spans="1:4" x14ac:dyDescent="0.35">
      <c r="A11">
        <v>2024</v>
      </c>
      <c r="B11" s="10">
        <v>206.5</v>
      </c>
      <c r="C11" s="11">
        <f t="shared" si="0"/>
        <v>619.5</v>
      </c>
      <c r="D11" s="11"/>
    </row>
    <row r="12" spans="1:4" x14ac:dyDescent="0.35">
      <c r="A12">
        <v>2024</v>
      </c>
      <c r="B12" s="10">
        <v>158.6</v>
      </c>
      <c r="C12" s="11">
        <f t="shared" si="0"/>
        <v>475.79999999999995</v>
      </c>
      <c r="D12" s="11"/>
    </row>
    <row r="13" spans="1:4" x14ac:dyDescent="0.35">
      <c r="A13">
        <v>2024</v>
      </c>
      <c r="B13" s="10">
        <v>132.6</v>
      </c>
      <c r="C13" s="11">
        <f t="shared" si="0"/>
        <v>397.79999999999995</v>
      </c>
      <c r="D13" s="11">
        <f>C13+C12+C11+C10</f>
        <v>1743.6</v>
      </c>
    </row>
    <row r="14" spans="1:4" x14ac:dyDescent="0.35">
      <c r="A14">
        <v>2025</v>
      </c>
      <c r="B14" s="10">
        <v>80.2</v>
      </c>
      <c r="C14" s="11">
        <f t="shared" si="0"/>
        <v>240.60000000000002</v>
      </c>
      <c r="D14" s="11"/>
    </row>
    <row r="15" spans="1:4" x14ac:dyDescent="0.35">
      <c r="A15">
        <v>2025</v>
      </c>
      <c r="B15" s="10">
        <v>47.6</v>
      </c>
      <c r="C15" s="11">
        <f t="shared" si="0"/>
        <v>142.80000000000001</v>
      </c>
      <c r="D15" s="11"/>
    </row>
    <row r="16" spans="1:4" x14ac:dyDescent="0.35">
      <c r="A16">
        <v>2025</v>
      </c>
      <c r="B16" s="10">
        <v>137.9</v>
      </c>
      <c r="C16" s="11">
        <f t="shared" si="0"/>
        <v>413.70000000000005</v>
      </c>
    </row>
    <row r="17" spans="1:8" x14ac:dyDescent="0.35">
      <c r="A17">
        <v>2025</v>
      </c>
      <c r="B17" s="10">
        <v>86</v>
      </c>
      <c r="C17" s="11">
        <f t="shared" si="0"/>
        <v>258</v>
      </c>
      <c r="D17" s="11">
        <f>C16+C15+C14+C17</f>
        <v>1055.0999999999999</v>
      </c>
    </row>
    <row r="24" spans="1:8" x14ac:dyDescent="0.35">
      <c r="B24" t="s">
        <v>0</v>
      </c>
      <c r="C24" t="s">
        <v>1</v>
      </c>
      <c r="D24" t="s">
        <v>2</v>
      </c>
      <c r="E24" t="s">
        <v>3</v>
      </c>
    </row>
    <row r="25" spans="1:8" x14ac:dyDescent="0.35">
      <c r="A25">
        <v>1990</v>
      </c>
      <c r="B25" s="14">
        <v>89277</v>
      </c>
      <c r="C25" s="14">
        <v>56331</v>
      </c>
      <c r="D25" s="14"/>
      <c r="G25" s="3">
        <f>C25+D25+E25</f>
        <v>56331</v>
      </c>
    </row>
    <row r="26" spans="1:8" x14ac:dyDescent="0.35">
      <c r="A26">
        <v>1995</v>
      </c>
      <c r="B26" s="14">
        <v>108727</v>
      </c>
      <c r="C26" s="14">
        <v>71399</v>
      </c>
      <c r="D26" s="14"/>
      <c r="G26" s="3">
        <f t="shared" ref="G26:G33" si="1">C26+D26+E26</f>
        <v>71399</v>
      </c>
      <c r="H26" s="2">
        <f>(G26-G25)/G25</f>
        <v>0.26749036942358562</v>
      </c>
    </row>
    <row r="27" spans="1:8" x14ac:dyDescent="0.35">
      <c r="A27">
        <v>2000</v>
      </c>
      <c r="B27" s="14">
        <v>128177</v>
      </c>
      <c r="C27" s="14">
        <v>81601</v>
      </c>
      <c r="D27" s="14"/>
      <c r="G27" s="3">
        <f t="shared" si="1"/>
        <v>81601</v>
      </c>
      <c r="H27" s="2">
        <f t="shared" ref="H27:H33" si="2">(G27-G26)/G26</f>
        <v>0.14288715528228688</v>
      </c>
    </row>
    <row r="28" spans="1:8" x14ac:dyDescent="0.35">
      <c r="A28">
        <v>2005</v>
      </c>
      <c r="B28" s="14">
        <v>148324</v>
      </c>
      <c r="C28" s="14">
        <v>94141</v>
      </c>
      <c r="D28" s="14"/>
      <c r="G28" s="3">
        <f t="shared" si="1"/>
        <v>94141</v>
      </c>
      <c r="H28" s="2">
        <f t="shared" si="2"/>
        <v>0.15367458732123382</v>
      </c>
    </row>
    <row r="29" spans="1:8" x14ac:dyDescent="0.35">
      <c r="A29">
        <v>2010</v>
      </c>
      <c r="B29" s="14">
        <v>168471</v>
      </c>
      <c r="C29" s="14">
        <v>136493</v>
      </c>
      <c r="D29" s="14"/>
      <c r="G29" s="3">
        <f t="shared" si="1"/>
        <v>136493</v>
      </c>
      <c r="H29" s="2">
        <f t="shared" si="2"/>
        <v>0.44987837392846902</v>
      </c>
    </row>
    <row r="30" spans="1:8" x14ac:dyDescent="0.35">
      <c r="A30">
        <v>2020</v>
      </c>
      <c r="B30" s="14">
        <v>226148</v>
      </c>
      <c r="C30" s="14">
        <v>172753</v>
      </c>
      <c r="D30" s="14">
        <v>1805</v>
      </c>
      <c r="E30" s="14">
        <v>2024</v>
      </c>
      <c r="G30" s="3">
        <f t="shared" si="1"/>
        <v>176582</v>
      </c>
      <c r="H30" s="2">
        <f t="shared" si="2"/>
        <v>0.29370736960869787</v>
      </c>
    </row>
    <row r="31" spans="1:8" x14ac:dyDescent="0.35">
      <c r="A31">
        <v>2025</v>
      </c>
      <c r="B31" s="14">
        <v>268404</v>
      </c>
      <c r="C31" s="14">
        <v>214702</v>
      </c>
      <c r="D31" s="14">
        <v>4827</v>
      </c>
      <c r="E31" s="14">
        <v>1988</v>
      </c>
      <c r="G31" s="3">
        <f t="shared" si="1"/>
        <v>221517</v>
      </c>
      <c r="H31" s="2">
        <f t="shared" si="2"/>
        <v>0.2544710106352856</v>
      </c>
    </row>
    <row r="32" spans="1:8" x14ac:dyDescent="0.35">
      <c r="A32">
        <v>2030</v>
      </c>
      <c r="B32" s="14">
        <v>310660</v>
      </c>
      <c r="C32" s="14">
        <v>257526</v>
      </c>
      <c r="D32" s="14">
        <v>7449</v>
      </c>
      <c r="E32" s="14">
        <v>2869</v>
      </c>
      <c r="G32" s="3">
        <f t="shared" si="1"/>
        <v>267844</v>
      </c>
      <c r="H32" s="2">
        <f t="shared" si="2"/>
        <v>0.20913519052713786</v>
      </c>
    </row>
    <row r="33" spans="1:8" x14ac:dyDescent="0.35">
      <c r="A33">
        <v>2035</v>
      </c>
      <c r="B33" s="14">
        <v>366301</v>
      </c>
      <c r="C33" s="14">
        <v>309343</v>
      </c>
      <c r="D33" s="14">
        <v>10309</v>
      </c>
      <c r="E33" s="14">
        <v>3777.4947223497015</v>
      </c>
      <c r="G33" s="3">
        <f t="shared" si="1"/>
        <v>323429.49472234969</v>
      </c>
      <c r="H33" s="2">
        <f t="shared" si="2"/>
        <v>0.20752936307085351</v>
      </c>
    </row>
    <row r="42" spans="1:8" x14ac:dyDescent="0.35">
      <c r="A42" s="3">
        <v>32946</v>
      </c>
    </row>
    <row r="43" spans="1:8" x14ac:dyDescent="0.35">
      <c r="A43" s="3">
        <v>37328</v>
      </c>
      <c r="B43" s="2">
        <f>(A43-A42)/A42</f>
        <v>0.13300552419110059</v>
      </c>
    </row>
    <row r="44" spans="1:8" x14ac:dyDescent="0.35">
      <c r="A44" s="3">
        <v>46576</v>
      </c>
      <c r="B44" s="2">
        <f t="shared" ref="B44:B49" si="3">(A44-A43)/A43</f>
        <v>0.24774967852550364</v>
      </c>
    </row>
    <row r="45" spans="1:8" x14ac:dyDescent="0.35">
      <c r="A45" s="3">
        <v>54183</v>
      </c>
      <c r="B45" s="2">
        <f t="shared" si="3"/>
        <v>0.16332445894881484</v>
      </c>
    </row>
    <row r="46" spans="1:8" x14ac:dyDescent="0.35">
      <c r="A46" s="3">
        <v>31978</v>
      </c>
      <c r="B46" s="2">
        <f t="shared" si="3"/>
        <v>-0.40981488658804421</v>
      </c>
    </row>
    <row r="47" spans="1:8" x14ac:dyDescent="0.35">
      <c r="A47" s="3">
        <v>49566</v>
      </c>
      <c r="B47" s="2">
        <f t="shared" si="3"/>
        <v>0.55000312714991562</v>
      </c>
    </row>
    <row r="48" spans="1:8" x14ac:dyDescent="0.35">
      <c r="A48" s="3">
        <v>46887</v>
      </c>
      <c r="B48" s="2">
        <f t="shared" si="3"/>
        <v>-5.4049146592422222E-2</v>
      </c>
    </row>
    <row r="49" spans="1:2" x14ac:dyDescent="0.35">
      <c r="A49" s="3">
        <v>42816</v>
      </c>
      <c r="B49" s="2">
        <f t="shared" si="3"/>
        <v>-8.682577260221383E-2</v>
      </c>
    </row>
    <row r="50" spans="1:2" x14ac:dyDescent="0.35">
      <c r="A50" s="3">
        <v>42871.505277650314</v>
      </c>
      <c r="B50" s="2">
        <f>(A50-A49)/A49</f>
        <v>1.2963676581258031E-3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BE98-9703-4DC1-A2A2-6F893EE358C9}">
  <dimension ref="A2:AE27"/>
  <sheetViews>
    <sheetView tabSelected="1" topLeftCell="R1" workbookViewId="0">
      <selection activeCell="Z8" sqref="Z8"/>
    </sheetView>
  </sheetViews>
  <sheetFormatPr baseColWidth="10" defaultRowHeight="14.5" x14ac:dyDescent="0.35"/>
  <sheetData>
    <row r="2" spans="1:31" x14ac:dyDescent="0.35">
      <c r="A2" s="18" t="s">
        <v>23</v>
      </c>
      <c r="B2" s="18"/>
      <c r="C2" s="18"/>
      <c r="D2" s="18"/>
      <c r="E2" s="17"/>
      <c r="F2" s="17"/>
      <c r="G2" s="17"/>
      <c r="J2" s="18" t="s">
        <v>1</v>
      </c>
      <c r="K2" s="18"/>
      <c r="L2" s="18"/>
      <c r="M2" s="18"/>
      <c r="N2" s="17"/>
      <c r="O2" s="17"/>
      <c r="P2" s="17"/>
      <c r="Q2" s="17"/>
      <c r="R2" s="17"/>
      <c r="S2" s="17"/>
      <c r="U2" s="18" t="s">
        <v>2</v>
      </c>
      <c r="V2" s="18"/>
      <c r="W2" s="18"/>
      <c r="X2" s="18"/>
      <c r="Z2" s="18" t="s">
        <v>24</v>
      </c>
      <c r="AA2" s="18"/>
      <c r="AB2" s="18"/>
      <c r="AC2" s="18"/>
    </row>
    <row r="3" spans="1:31" x14ac:dyDescent="0.35">
      <c r="B3">
        <v>2025</v>
      </c>
      <c r="C3">
        <v>2030</v>
      </c>
      <c r="D3">
        <v>2035</v>
      </c>
      <c r="K3">
        <v>2025</v>
      </c>
      <c r="L3">
        <v>2030</v>
      </c>
      <c r="M3">
        <v>2035</v>
      </c>
      <c r="V3">
        <v>2025</v>
      </c>
      <c r="W3">
        <v>2030</v>
      </c>
      <c r="X3">
        <v>2035</v>
      </c>
      <c r="AA3">
        <v>2025</v>
      </c>
      <c r="AB3">
        <v>2030</v>
      </c>
      <c r="AC3">
        <v>2035</v>
      </c>
    </row>
    <row r="4" spans="1:31" ht="18" x14ac:dyDescent="0.4">
      <c r="A4" t="s">
        <v>4</v>
      </c>
      <c r="B4" s="14">
        <v>124808</v>
      </c>
      <c r="C4" s="14">
        <v>139797</v>
      </c>
      <c r="D4" s="14">
        <v>164835</v>
      </c>
      <c r="E4" s="14"/>
      <c r="F4" s="2">
        <f>B4/$B$9</f>
        <v>0.46500052160176453</v>
      </c>
      <c r="G4" s="2">
        <f>C4/$C$9</f>
        <v>0.45</v>
      </c>
      <c r="H4" s="2">
        <f>D4/$D$9</f>
        <v>0.44999877150212531</v>
      </c>
      <c r="I4" s="2"/>
      <c r="J4" t="s">
        <v>4</v>
      </c>
      <c r="K4" s="15">
        <v>85880.8</v>
      </c>
      <c r="L4" s="15">
        <v>92709.360000000015</v>
      </c>
      <c r="M4" s="15">
        <v>98989.760000000009</v>
      </c>
      <c r="N4" s="15"/>
      <c r="O4" s="2">
        <f>K4/$K$9</f>
        <v>0.40000000000000008</v>
      </c>
      <c r="P4" s="2">
        <f>L4/$L$9</f>
        <v>0.36000000000000004</v>
      </c>
      <c r="Q4" s="2">
        <f>M4/$M$9</f>
        <v>0.32</v>
      </c>
      <c r="R4" s="15"/>
      <c r="S4" s="15"/>
      <c r="U4" t="s">
        <v>4</v>
      </c>
      <c r="V4" s="16">
        <v>0</v>
      </c>
      <c r="W4" s="16">
        <v>0</v>
      </c>
      <c r="X4" s="16">
        <v>0</v>
      </c>
      <c r="Z4" t="s">
        <v>4</v>
      </c>
      <c r="AA4" s="16">
        <v>0</v>
      </c>
      <c r="AB4" s="16">
        <v>0</v>
      </c>
      <c r="AC4" s="16">
        <v>0</v>
      </c>
    </row>
    <row r="5" spans="1:31" ht="18" x14ac:dyDescent="0.4">
      <c r="A5" t="s">
        <v>5</v>
      </c>
      <c r="B5" s="14">
        <v>46971</v>
      </c>
      <c r="C5" s="14">
        <v>59026</v>
      </c>
      <c r="D5" s="14">
        <v>69597</v>
      </c>
      <c r="E5" s="14"/>
      <c r="F5" s="2">
        <f t="shared" ref="F5:F8" si="0">B5/$B$9</f>
        <v>0.17500111771806678</v>
      </c>
      <c r="G5" s="2">
        <f t="shared" ref="G5:G8" si="1">C5/$C$9</f>
        <v>0.19000193137191784</v>
      </c>
      <c r="H5" s="2">
        <f t="shared" ref="H5:H8" si="2">D5/$D$9</f>
        <v>0.18999948130089736</v>
      </c>
      <c r="I5" s="2"/>
      <c r="J5" t="s">
        <v>5</v>
      </c>
      <c r="K5" s="15">
        <v>40793.379999999997</v>
      </c>
      <c r="L5" s="15">
        <v>54080.46</v>
      </c>
      <c r="M5" s="15">
        <v>64962.03</v>
      </c>
      <c r="N5" s="15"/>
      <c r="O5" s="2">
        <f t="shared" ref="O5:O8" si="3">K5/$K$9</f>
        <v>0.19</v>
      </c>
      <c r="P5" s="2">
        <f t="shared" ref="P5:P8" si="4">L5/$L$9</f>
        <v>0.21</v>
      </c>
      <c r="Q5" s="2">
        <f t="shared" ref="Q5:Q8" si="5">M5/$M$9</f>
        <v>0.21</v>
      </c>
      <c r="R5" s="15"/>
      <c r="S5" s="15"/>
      <c r="U5" t="s">
        <v>5</v>
      </c>
      <c r="V5" s="16">
        <v>64</v>
      </c>
      <c r="W5" s="16">
        <v>0</v>
      </c>
      <c r="X5" s="16">
        <v>0</v>
      </c>
      <c r="Z5" t="s">
        <v>5</v>
      </c>
      <c r="AA5" s="16">
        <f>AA9*AA20</f>
        <v>30.821705426356587</v>
      </c>
      <c r="AB5" s="16">
        <f>AB9*AA20</f>
        <v>44.480620155038757</v>
      </c>
      <c r="AC5" s="16">
        <f>AC9*AA20</f>
        <v>58.558139534883722</v>
      </c>
    </row>
    <row r="6" spans="1:31" ht="18" x14ac:dyDescent="0.4">
      <c r="A6" t="s">
        <v>6</v>
      </c>
      <c r="B6" s="14">
        <v>45629</v>
      </c>
      <c r="C6" s="14">
        <v>52812</v>
      </c>
      <c r="D6" s="14">
        <v>62271</v>
      </c>
      <c r="E6" s="14"/>
      <c r="F6" s="2">
        <f t="shared" si="0"/>
        <v>0.17000119223260457</v>
      </c>
      <c r="G6" s="2">
        <f t="shared" si="1"/>
        <v>0.16999935620936071</v>
      </c>
      <c r="H6" s="2">
        <f t="shared" si="2"/>
        <v>0.16999953590080288</v>
      </c>
      <c r="I6" s="2"/>
      <c r="J6" t="s">
        <v>6</v>
      </c>
      <c r="K6" s="15">
        <v>38646.36</v>
      </c>
      <c r="L6" s="15">
        <v>51505.200000000004</v>
      </c>
      <c r="M6" s="15">
        <v>68055.460000000006</v>
      </c>
      <c r="N6" s="15"/>
      <c r="O6" s="2">
        <f t="shared" si="3"/>
        <v>0.18000000000000002</v>
      </c>
      <c r="P6" s="2">
        <f t="shared" si="4"/>
        <v>0.2</v>
      </c>
      <c r="Q6" s="2">
        <f t="shared" si="5"/>
        <v>0.22000000000000003</v>
      </c>
      <c r="R6" s="15"/>
      <c r="S6" s="15"/>
      <c r="U6" t="s">
        <v>6</v>
      </c>
      <c r="V6" s="16">
        <v>96</v>
      </c>
      <c r="W6" s="16">
        <v>150.15746378332986</v>
      </c>
      <c r="X6" s="16">
        <v>207.78165022044931</v>
      </c>
      <c r="Z6" t="s">
        <v>6</v>
      </c>
      <c r="AA6" s="16">
        <f>AB20*AA9</f>
        <v>647.25581395348843</v>
      </c>
      <c r="AB6" s="16">
        <f>AB20*AB9</f>
        <v>934.09302325581405</v>
      </c>
      <c r="AC6" s="16">
        <f>AB20*AC9</f>
        <v>1229.7209302325582</v>
      </c>
    </row>
    <row r="7" spans="1:31" ht="18" x14ac:dyDescent="0.4">
      <c r="A7" t="s">
        <v>7</v>
      </c>
      <c r="B7" s="14">
        <v>32208</v>
      </c>
      <c r="C7" s="14">
        <v>37279</v>
      </c>
      <c r="D7" s="14">
        <v>43957</v>
      </c>
      <c r="E7" s="14"/>
      <c r="F7" s="2">
        <f t="shared" si="0"/>
        <v>0.11999821165109313</v>
      </c>
      <c r="G7" s="2">
        <f t="shared" si="1"/>
        <v>0.11999935620936071</v>
      </c>
      <c r="H7" s="2">
        <f t="shared" si="2"/>
        <v>0.12000240239584385</v>
      </c>
      <c r="I7" s="2"/>
      <c r="J7" t="s">
        <v>7</v>
      </c>
      <c r="K7" s="15">
        <v>32205.3</v>
      </c>
      <c r="L7" s="15">
        <v>38628.9</v>
      </c>
      <c r="M7" s="15">
        <v>49494.880000000005</v>
      </c>
      <c r="N7" s="15"/>
      <c r="O7" s="2">
        <f t="shared" si="3"/>
        <v>0.15000000000000002</v>
      </c>
      <c r="P7" s="2">
        <f t="shared" si="4"/>
        <v>0.15</v>
      </c>
      <c r="Q7" s="2">
        <f t="shared" si="5"/>
        <v>0.16</v>
      </c>
      <c r="R7" s="15"/>
      <c r="S7" s="15"/>
      <c r="U7" t="s">
        <v>7</v>
      </c>
      <c r="V7" s="16">
        <v>1004</v>
      </c>
      <c r="W7" s="16">
        <v>1570.3968087339913</v>
      </c>
      <c r="X7" s="16">
        <v>2173.0497585555322</v>
      </c>
      <c r="Z7" t="s">
        <v>7</v>
      </c>
      <c r="AA7" s="16">
        <f>AA9*AC20</f>
        <v>793.65891472868213</v>
      </c>
      <c r="AB7" s="16">
        <f>AB9*AC20</f>
        <v>1145.3759689922481</v>
      </c>
      <c r="AC7" s="16">
        <f>AC9*AC20</f>
        <v>1507.8720930232557</v>
      </c>
    </row>
    <row r="8" spans="1:31" ht="18" x14ac:dyDescent="0.4">
      <c r="A8" t="s">
        <v>8</v>
      </c>
      <c r="B8" s="14">
        <v>18788</v>
      </c>
      <c r="C8" s="14">
        <v>21746</v>
      </c>
      <c r="D8" s="14">
        <v>25641</v>
      </c>
      <c r="E8" s="14"/>
      <c r="F8" s="2">
        <f t="shared" si="0"/>
        <v>6.9998956796470987E-2</v>
      </c>
      <c r="G8" s="2">
        <f t="shared" si="1"/>
        <v>6.9999356209360722E-2</v>
      </c>
      <c r="H8" s="2">
        <f t="shared" si="2"/>
        <v>6.9999808900330598E-2</v>
      </c>
      <c r="I8" s="2"/>
      <c r="J8" t="s">
        <v>8</v>
      </c>
      <c r="K8" s="15">
        <v>17176.16</v>
      </c>
      <c r="L8" s="15">
        <v>20602.080000000002</v>
      </c>
      <c r="M8" s="15">
        <v>27840.87</v>
      </c>
      <c r="N8" s="15"/>
      <c r="O8" s="2">
        <f t="shared" si="3"/>
        <v>8.0000000000000016E-2</v>
      </c>
      <c r="P8" s="2">
        <f t="shared" si="4"/>
        <v>0.08</v>
      </c>
      <c r="Q8" s="2">
        <f t="shared" si="5"/>
        <v>0.09</v>
      </c>
      <c r="R8" s="15"/>
      <c r="S8" s="15"/>
      <c r="U8" t="s">
        <v>8</v>
      </c>
      <c r="V8" s="16">
        <v>3663</v>
      </c>
      <c r="W8" s="16">
        <v>5729.4457274826791</v>
      </c>
      <c r="X8" s="16">
        <v>7928.1685912240191</v>
      </c>
      <c r="Z8" t="s">
        <v>8</v>
      </c>
      <c r="AA8" s="16">
        <f>AD20*AA9</f>
        <v>516.26356589147292</v>
      </c>
      <c r="AB8" s="16">
        <f>AD20*AB9</f>
        <v>745.05038759689933</v>
      </c>
      <c r="AC8" s="16">
        <f>AD20*AC9</f>
        <v>980.84883720930236</v>
      </c>
    </row>
    <row r="9" spans="1:31" x14ac:dyDescent="0.35">
      <c r="B9" s="3">
        <f>SUM(B4:B8)</f>
        <v>268404</v>
      </c>
      <c r="C9" s="3">
        <f t="shared" ref="C9:D9" si="6">SUM(C4:C8)</f>
        <v>310660</v>
      </c>
      <c r="D9" s="3">
        <f t="shared" si="6"/>
        <v>366301</v>
      </c>
      <c r="E9" s="3"/>
      <c r="F9" s="3"/>
      <c r="G9" s="3"/>
      <c r="K9" s="3">
        <f>SUM(K4:K8)</f>
        <v>214701.99999999997</v>
      </c>
      <c r="L9" s="3">
        <f t="shared" ref="L9:M9" si="7">SUM(L4:L8)</f>
        <v>257526</v>
      </c>
      <c r="M9" s="3">
        <f t="shared" si="7"/>
        <v>309343</v>
      </c>
      <c r="N9" s="3"/>
      <c r="O9" s="3">
        <f t="shared" ref="O9" si="8">SUM(O4:O8)</f>
        <v>1.0000000000000002</v>
      </c>
      <c r="P9" s="3">
        <f t="shared" ref="P9" si="9">SUM(P4:P8)</f>
        <v>1</v>
      </c>
      <c r="Q9" s="3">
        <f t="shared" ref="Q9" si="10">SUM(Q4:Q8)</f>
        <v>1</v>
      </c>
      <c r="R9" s="3"/>
      <c r="S9" s="3"/>
      <c r="AA9">
        <v>1988</v>
      </c>
      <c r="AB9">
        <v>2869</v>
      </c>
      <c r="AC9">
        <v>3777</v>
      </c>
    </row>
    <row r="10" spans="1:31" x14ac:dyDescent="0.35">
      <c r="AA10" s="13">
        <f>SUM(AA5:AA8)</f>
        <v>1988</v>
      </c>
      <c r="AB10" s="13">
        <f t="shared" ref="AB10:AC10" si="11">SUM(AB5:AB8)</f>
        <v>2869.0000000000005</v>
      </c>
      <c r="AC10" s="13">
        <f t="shared" si="11"/>
        <v>3777</v>
      </c>
    </row>
    <row r="12" spans="1:31" x14ac:dyDescent="0.35">
      <c r="A12" s="18" t="s">
        <v>23</v>
      </c>
      <c r="B12" s="18"/>
      <c r="C12" s="18"/>
      <c r="D12" s="18"/>
      <c r="E12" s="17"/>
      <c r="F12" s="17"/>
      <c r="G12" s="17"/>
      <c r="J12" s="18"/>
      <c r="K12" s="18"/>
      <c r="L12" s="18"/>
      <c r="M12" s="18"/>
      <c r="N12" s="17"/>
      <c r="O12" s="17"/>
      <c r="P12" s="17"/>
      <c r="Q12" s="17"/>
      <c r="R12" s="17"/>
      <c r="S12" s="17"/>
      <c r="AA12">
        <v>4</v>
      </c>
      <c r="AB12">
        <v>30</v>
      </c>
      <c r="AC12">
        <v>94</v>
      </c>
      <c r="AD12">
        <v>64</v>
      </c>
      <c r="AE12">
        <v>192</v>
      </c>
    </row>
    <row r="13" spans="1:31" x14ac:dyDescent="0.35">
      <c r="B13">
        <v>2025</v>
      </c>
      <c r="C13">
        <v>2030</v>
      </c>
      <c r="D13">
        <v>2035</v>
      </c>
      <c r="K13">
        <v>2025</v>
      </c>
      <c r="L13">
        <v>2030</v>
      </c>
      <c r="M13">
        <v>2035</v>
      </c>
      <c r="V13" t="s">
        <v>4</v>
      </c>
      <c r="W13" t="s">
        <v>5</v>
      </c>
      <c r="X13" t="s">
        <v>6</v>
      </c>
      <c r="Y13" t="s">
        <v>7</v>
      </c>
      <c r="Z13" t="s">
        <v>8</v>
      </c>
      <c r="AA13" s="2">
        <f>AA12/$AE12</f>
        <v>2.0833333333333332E-2</v>
      </c>
      <c r="AB13" s="2">
        <f t="shared" ref="AB13:AD13" si="12">AB12/$AE12</f>
        <v>0.15625</v>
      </c>
      <c r="AC13" s="2">
        <f t="shared" si="12"/>
        <v>0.48958333333333331</v>
      </c>
      <c r="AD13" s="2">
        <f t="shared" si="12"/>
        <v>0.33333333333333331</v>
      </c>
      <c r="AE13" s="4">
        <f>SUM(AA13:AD13)</f>
        <v>1</v>
      </c>
    </row>
    <row r="14" spans="1:31" x14ac:dyDescent="0.35">
      <c r="A14" t="s">
        <v>4</v>
      </c>
      <c r="B14" s="14">
        <f>B4-K4-V4-0-AA4</f>
        <v>38927.199999999997</v>
      </c>
      <c r="C14" s="14">
        <f>C4-L4-W4-0-AB4</f>
        <v>47087.639999999985</v>
      </c>
      <c r="D14" s="14">
        <f>D4-M4-X4-0-AC4</f>
        <v>65845.239999999991</v>
      </c>
      <c r="E14" s="14"/>
      <c r="F14" s="14"/>
      <c r="G14" s="14"/>
      <c r="J14" t="s">
        <v>4</v>
      </c>
      <c r="K14" s="14">
        <v>38927.199999999997</v>
      </c>
      <c r="L14" s="14">
        <v>47087.639999999985</v>
      </c>
      <c r="M14" s="14">
        <v>65845.239999999991</v>
      </c>
      <c r="N14" s="14"/>
      <c r="O14" s="14"/>
      <c r="P14" s="14"/>
      <c r="Q14" s="14"/>
      <c r="R14" s="14"/>
      <c r="S14" s="14"/>
      <c r="U14">
        <v>2025</v>
      </c>
      <c r="V14" s="14">
        <v>38927.199999999997</v>
      </c>
      <c r="W14" s="14">
        <v>6082.7982945736458</v>
      </c>
      <c r="X14" s="14">
        <v>6239.3841860465109</v>
      </c>
      <c r="Y14" s="14">
        <v>-1794.9589147286815</v>
      </c>
      <c r="Z14" s="14">
        <v>-2567.4235658914727</v>
      </c>
    </row>
    <row r="15" spans="1:31" x14ac:dyDescent="0.35">
      <c r="A15" t="s">
        <v>5</v>
      </c>
      <c r="B15" s="14">
        <f>B5-K5-V5-0-AA5</f>
        <v>6082.7982945736458</v>
      </c>
      <c r="C15" s="14">
        <f>C5-L5-W5-0-AB5</f>
        <v>4901.0593798449618</v>
      </c>
      <c r="D15" s="14">
        <f>D5-M5-X5-0-AC5</f>
        <v>4576.4118604651176</v>
      </c>
      <c r="E15" s="14"/>
      <c r="F15" s="14"/>
      <c r="G15" s="14"/>
      <c r="J15" t="s">
        <v>5</v>
      </c>
      <c r="K15" s="14">
        <v>6082.7982945736458</v>
      </c>
      <c r="L15" s="14">
        <v>4901.0593798449618</v>
      </c>
      <c r="M15" s="14">
        <v>4576.4118604651176</v>
      </c>
      <c r="N15" s="14"/>
      <c r="O15" s="14"/>
      <c r="P15" s="14"/>
      <c r="Q15" s="14"/>
      <c r="R15" s="14"/>
      <c r="S15" s="14"/>
      <c r="U15">
        <v>2030</v>
      </c>
      <c r="V15" s="14">
        <v>47087.639999999985</v>
      </c>
      <c r="W15" s="14">
        <v>4901.0593798449618</v>
      </c>
      <c r="X15" s="14">
        <v>222.54951296085176</v>
      </c>
      <c r="Y15" s="14">
        <v>-4065.6727777262408</v>
      </c>
      <c r="Z15" s="14">
        <v>-5330.5761150795806</v>
      </c>
      <c r="AB15">
        <v>54</v>
      </c>
      <c r="AC15">
        <v>9</v>
      </c>
      <c r="AD15">
        <v>3</v>
      </c>
      <c r="AE15">
        <v>66</v>
      </c>
    </row>
    <row r="16" spans="1:31" x14ac:dyDescent="0.35">
      <c r="A16" t="s">
        <v>6</v>
      </c>
      <c r="B16" s="14">
        <f>B6-K6-V6-0-AA6</f>
        <v>6239.3841860465109</v>
      </c>
      <c r="C16" s="14">
        <f>C6-L6-W6-0-AB6</f>
        <v>222.54951296085176</v>
      </c>
      <c r="D16" s="14">
        <f>D6-M6-X6-0-AC6</f>
        <v>-7221.9625804530142</v>
      </c>
      <c r="E16" s="14"/>
      <c r="F16" s="14"/>
      <c r="G16" s="14"/>
      <c r="J16" t="s">
        <v>6</v>
      </c>
      <c r="K16" s="14">
        <v>6239.3841860465109</v>
      </c>
      <c r="L16" s="14">
        <v>222.54951296085176</v>
      </c>
      <c r="M16" s="14">
        <v>-7221.9625804530142</v>
      </c>
      <c r="N16" s="14"/>
      <c r="O16" s="14"/>
      <c r="P16" s="14"/>
      <c r="Q16" s="14"/>
      <c r="R16" s="14"/>
      <c r="S16" s="14"/>
      <c r="U16">
        <v>2035</v>
      </c>
      <c r="V16" s="14">
        <v>65845.239999999991</v>
      </c>
      <c r="W16" s="14">
        <v>4576.4118604651176</v>
      </c>
      <c r="X16" s="14">
        <v>-7221.9625804530142</v>
      </c>
      <c r="Y16" s="14">
        <v>-9218.8018515787917</v>
      </c>
      <c r="Z16" s="14">
        <v>-11108.88742843332</v>
      </c>
      <c r="AB16" s="2">
        <f>AB15/$AE15</f>
        <v>0.81818181818181823</v>
      </c>
      <c r="AC16" s="2">
        <f t="shared" ref="AC16:AD16" si="13">AC15/$AE15</f>
        <v>0.13636363636363635</v>
      </c>
      <c r="AD16" s="2">
        <f t="shared" si="13"/>
        <v>4.5454545454545456E-2</v>
      </c>
      <c r="AE16" s="4">
        <f>SUM(AB16:AD16)</f>
        <v>1</v>
      </c>
    </row>
    <row r="17" spans="1:31" x14ac:dyDescent="0.35">
      <c r="A17" t="s">
        <v>7</v>
      </c>
      <c r="B17" s="14">
        <f>B7-K7-V7-0-AA7</f>
        <v>-1794.9589147286815</v>
      </c>
      <c r="C17" s="14">
        <f>C7-L7-W7-0-AB7</f>
        <v>-4065.6727777262408</v>
      </c>
      <c r="D17" s="14">
        <f>D7-M7-X7-0-AC7</f>
        <v>-9218.8018515787917</v>
      </c>
      <c r="E17" s="14"/>
      <c r="F17" s="14"/>
      <c r="G17" s="14"/>
      <c r="J17" t="s">
        <v>7</v>
      </c>
      <c r="K17" s="14">
        <v>-1794.9589147286815</v>
      </c>
      <c r="L17" s="14">
        <v>-4065.6727777262408</v>
      </c>
      <c r="M17" s="14">
        <v>-9218.8018515787917</v>
      </c>
      <c r="N17" s="14"/>
      <c r="O17" s="14"/>
      <c r="P17" s="14"/>
      <c r="Q17" s="14"/>
      <c r="R17" s="14"/>
      <c r="S17" s="14"/>
    </row>
    <row r="18" spans="1:31" x14ac:dyDescent="0.35">
      <c r="A18" t="s">
        <v>8</v>
      </c>
      <c r="B18" s="14">
        <f>B8-K8-V8-0-AA8</f>
        <v>-2567.4235658914727</v>
      </c>
      <c r="C18" s="14">
        <f>C8-L8-W8-0-AB8</f>
        <v>-5330.5761150795806</v>
      </c>
      <c r="D18" s="14">
        <f>D8-M8-X8-0-AC8</f>
        <v>-11108.88742843332</v>
      </c>
      <c r="E18" s="14"/>
      <c r="F18" s="14"/>
      <c r="G18" s="14"/>
      <c r="J18" t="s">
        <v>8</v>
      </c>
      <c r="K18" s="14">
        <v>-2567.4235658914727</v>
      </c>
      <c r="L18" s="14">
        <v>-5330.5761150795806</v>
      </c>
      <c r="M18" s="14">
        <v>-11108.88742843332</v>
      </c>
      <c r="N18" s="14"/>
      <c r="O18" s="14"/>
      <c r="P18" s="14"/>
      <c r="Q18" s="14"/>
      <c r="R18" s="14"/>
      <c r="S18" s="14"/>
    </row>
    <row r="19" spans="1:31" x14ac:dyDescent="0.35">
      <c r="B19" s="1">
        <f>SUM(B14:B18)</f>
        <v>46887</v>
      </c>
      <c r="C19" s="1">
        <f t="shared" ref="C19:D19" si="14">SUM(C14:C18)</f>
        <v>42814.999999999978</v>
      </c>
      <c r="D19" s="1">
        <f t="shared" si="14"/>
        <v>42871.999999999978</v>
      </c>
      <c r="E19" s="1"/>
      <c r="F19" s="1"/>
      <c r="G19" s="1"/>
      <c r="AA19">
        <f t="shared" ref="AA19:AD19" si="15">AA15+AA12</f>
        <v>4</v>
      </c>
      <c r="AB19">
        <f t="shared" si="15"/>
        <v>84</v>
      </c>
      <c r="AC19">
        <f t="shared" si="15"/>
        <v>103</v>
      </c>
      <c r="AD19">
        <f t="shared" si="15"/>
        <v>67</v>
      </c>
      <c r="AE19">
        <f>AE15+AE12</f>
        <v>258</v>
      </c>
    </row>
    <row r="20" spans="1:31" x14ac:dyDescent="0.35">
      <c r="B20" s="1">
        <v>46887</v>
      </c>
      <c r="C20" s="1">
        <v>42816</v>
      </c>
      <c r="D20" s="1">
        <v>42872</v>
      </c>
      <c r="E20" s="1"/>
      <c r="F20" s="1"/>
      <c r="G20" s="1"/>
      <c r="AA20" s="2">
        <f>AA19/$AE19</f>
        <v>1.5503875968992248E-2</v>
      </c>
      <c r="AB20" s="2">
        <f t="shared" ref="AB20" si="16">AB19/$AE19</f>
        <v>0.32558139534883723</v>
      </c>
      <c r="AC20" s="2">
        <f t="shared" ref="AC20" si="17">AC19/$AE19</f>
        <v>0.39922480620155038</v>
      </c>
      <c r="AD20" s="2">
        <f t="shared" ref="AD20" si="18">AD19/$AE19</f>
        <v>0.25968992248062017</v>
      </c>
      <c r="AE20" s="4">
        <f>SUM(AA20:AD20)</f>
        <v>1</v>
      </c>
    </row>
    <row r="23" spans="1:31" x14ac:dyDescent="0.35">
      <c r="B23" s="2">
        <f>(C14-B14)/B14</f>
        <v>0.20963336690026482</v>
      </c>
      <c r="C23" s="2">
        <f>(D14-C14)/C14</f>
        <v>0.39835506727455466</v>
      </c>
      <c r="H23" s="4">
        <f>AVERAGE(B23:C23)</f>
        <v>0.30399421708740976</v>
      </c>
      <c r="I23" s="4"/>
    </row>
    <row r="24" spans="1:31" x14ac:dyDescent="0.35">
      <c r="B24" s="2">
        <f t="shared" ref="B24:C24" si="19">(C15-B15)/B15</f>
        <v>-0.1942755385761997</v>
      </c>
      <c r="C24" s="2">
        <f t="shared" si="19"/>
        <v>-6.6240274646522226E-2</v>
      </c>
      <c r="H24" s="4">
        <f t="shared" ref="H24:H27" si="20">AVERAGE(B24:C24)</f>
        <v>-0.13025790661136097</v>
      </c>
      <c r="I24" s="4"/>
    </row>
    <row r="25" spans="1:31" x14ac:dyDescent="0.35">
      <c r="B25" s="2">
        <f t="shared" ref="B25:C25" si="21">(C16-B16)/B16</f>
        <v>-0.96433149389028616</v>
      </c>
      <c r="C25" s="2">
        <f t="shared" si="21"/>
        <v>-33.451037453959358</v>
      </c>
      <c r="H25" s="4">
        <f t="shared" si="20"/>
        <v>-17.207684473924822</v>
      </c>
      <c r="I25" s="4"/>
    </row>
    <row r="26" spans="1:31" x14ac:dyDescent="0.35">
      <c r="B26" s="2">
        <f>(C17-B17)/B17</f>
        <v>1.2650506060974609</v>
      </c>
      <c r="C26" s="2">
        <f t="shared" ref="C26" si="22">(D17-C17)/C17</f>
        <v>1.267472655960886</v>
      </c>
      <c r="H26" s="4">
        <f t="shared" si="20"/>
        <v>1.2662616310291734</v>
      </c>
      <c r="I26" s="4"/>
    </row>
    <row r="27" spans="1:31" x14ac:dyDescent="0.35">
      <c r="B27" s="2">
        <f>(C18-B18)/B18</f>
        <v>1.0762355638925023</v>
      </c>
      <c r="C27" s="2">
        <f>(D18-C18)/C18</f>
        <v>1.0839937726444928</v>
      </c>
      <c r="H27" s="4">
        <f t="shared" si="20"/>
        <v>1.0801146682684974</v>
      </c>
      <c r="I27" s="4"/>
    </row>
  </sheetData>
  <mergeCells count="6">
    <mergeCell ref="U2:X2"/>
    <mergeCell ref="A12:D12"/>
    <mergeCell ref="Z2:AC2"/>
    <mergeCell ref="J12:M12"/>
    <mergeCell ref="J2:M2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Oferta</vt:lpstr>
      <vt:lpstr>Hoja4</vt:lpstr>
      <vt:lpstr>Salario</vt:lpstr>
      <vt:lpstr>Hoja3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Gonzalez</cp:lastModifiedBy>
  <dcterms:created xsi:type="dcterms:W3CDTF">2025-09-18T18:18:25Z</dcterms:created>
  <dcterms:modified xsi:type="dcterms:W3CDTF">2025-11-25T18:22:06Z</dcterms:modified>
</cp:coreProperties>
</file>