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Data\crudos\DIME\"/>
    </mc:Choice>
  </mc:AlternateContent>
  <xr:revisionPtr revIDLastSave="0" documentId="13_ncr:1_{407537CE-BE5F-4389-806F-6E8F872B6FE1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Vertical" sheetId="13" r:id="rId1"/>
    <sheet name="Horizontal" sheetId="14" r:id="rId2"/>
    <sheet name="Vertical_seg" sheetId="16" r:id="rId3"/>
    <sheet name="Horizontal_seg" sheetId="15" r:id="rId4"/>
    <sheet name="Hoja2" sheetId="12" r:id="rId5"/>
    <sheet name="Hoja1" sheetId="11" r:id="rId6"/>
    <sheet name="Tamaño mercado vertical anual" sheetId="7" r:id="rId7"/>
    <sheet name="TAMAÑO_MERCADO Horizontal" sheetId="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1" i="14" l="1"/>
  <c r="B28" i="14"/>
  <c r="B27" i="14"/>
  <c r="D27" i="14"/>
  <c r="BE52" i="16"/>
  <c r="BF52" i="16"/>
  <c r="BG52" i="16"/>
  <c r="BH52" i="16"/>
  <c r="BI52" i="16"/>
  <c r="BJ52" i="16"/>
  <c r="BK52" i="16"/>
  <c r="BL52" i="16"/>
  <c r="BM52" i="16"/>
  <c r="BN52" i="16"/>
  <c r="BO52" i="16"/>
  <c r="BP52" i="16"/>
  <c r="BQ52" i="16"/>
  <c r="BR52" i="16"/>
  <c r="BS52" i="16"/>
  <c r="BT52" i="16"/>
  <c r="BE53" i="16"/>
  <c r="BF53" i="16"/>
  <c r="BG53" i="16"/>
  <c r="BH53" i="16"/>
  <c r="BI53" i="16"/>
  <c r="BJ53" i="16"/>
  <c r="BK53" i="16"/>
  <c r="BL53" i="16"/>
  <c r="BM53" i="16"/>
  <c r="BN53" i="16"/>
  <c r="BO53" i="16"/>
  <c r="BP53" i="16"/>
  <c r="BQ53" i="16"/>
  <c r="BR53" i="16"/>
  <c r="BS53" i="16"/>
  <c r="BT53" i="16"/>
  <c r="BE54" i="16"/>
  <c r="BF54" i="16"/>
  <c r="BG54" i="16"/>
  <c r="BH54" i="16"/>
  <c r="BI54" i="16"/>
  <c r="BJ54" i="16"/>
  <c r="BK54" i="16"/>
  <c r="BL54" i="16"/>
  <c r="BM54" i="16"/>
  <c r="BN54" i="16"/>
  <c r="BO54" i="16"/>
  <c r="BP54" i="16"/>
  <c r="BQ54" i="16"/>
  <c r="BR54" i="16"/>
  <c r="BS54" i="16"/>
  <c r="BT54" i="16"/>
  <c r="BE55" i="16"/>
  <c r="BF55" i="16"/>
  <c r="BG55" i="16"/>
  <c r="BH55" i="16"/>
  <c r="BI55" i="16"/>
  <c r="BJ55" i="16"/>
  <c r="BK55" i="16"/>
  <c r="BL55" i="16"/>
  <c r="BM55" i="16"/>
  <c r="BN55" i="16"/>
  <c r="BO55" i="16"/>
  <c r="BP55" i="16"/>
  <c r="BQ55" i="16"/>
  <c r="BR55" i="16"/>
  <c r="BS55" i="16"/>
  <c r="BT55" i="16"/>
  <c r="BF51" i="16"/>
  <c r="BG51" i="16"/>
  <c r="BH51" i="16"/>
  <c r="BI51" i="16"/>
  <c r="BJ51" i="16"/>
  <c r="BK51" i="16"/>
  <c r="BL51" i="16"/>
  <c r="BM51" i="16"/>
  <c r="BN51" i="16"/>
  <c r="BO51" i="16"/>
  <c r="BP51" i="16"/>
  <c r="BQ51" i="16"/>
  <c r="BR51" i="16"/>
  <c r="BS51" i="16"/>
  <c r="BT51" i="16"/>
  <c r="BE51" i="16"/>
  <c r="BE40" i="16"/>
  <c r="BF40" i="16"/>
  <c r="BG40" i="16"/>
  <c r="BH40" i="16"/>
  <c r="BI40" i="16"/>
  <c r="BJ40" i="16"/>
  <c r="BK40" i="16"/>
  <c r="BL40" i="16"/>
  <c r="BM40" i="16"/>
  <c r="BN40" i="16"/>
  <c r="BO40" i="16"/>
  <c r="BP40" i="16"/>
  <c r="BQ40" i="16"/>
  <c r="BR40" i="16"/>
  <c r="BS40" i="16"/>
  <c r="BT40" i="16"/>
  <c r="BE41" i="16"/>
  <c r="BF41" i="16"/>
  <c r="BG41" i="16"/>
  <c r="BH41" i="16"/>
  <c r="BI41" i="16"/>
  <c r="BJ41" i="16"/>
  <c r="BK41" i="16"/>
  <c r="BL41" i="16"/>
  <c r="BM41" i="16"/>
  <c r="BN41" i="16"/>
  <c r="BO41" i="16"/>
  <c r="BP41" i="16"/>
  <c r="BQ41" i="16"/>
  <c r="BR41" i="16"/>
  <c r="BS41" i="16"/>
  <c r="BT41" i="16"/>
  <c r="BE42" i="16"/>
  <c r="BF42" i="16"/>
  <c r="BG42" i="16"/>
  <c r="BH42" i="16"/>
  <c r="BI42" i="16"/>
  <c r="BJ42" i="16"/>
  <c r="BK42" i="16"/>
  <c r="BL42" i="16"/>
  <c r="BM42" i="16"/>
  <c r="BN42" i="16"/>
  <c r="BO42" i="16"/>
  <c r="BP42" i="16"/>
  <c r="BQ42" i="16"/>
  <c r="BR42" i="16"/>
  <c r="BS42" i="16"/>
  <c r="BT42" i="16"/>
  <c r="BE43" i="16"/>
  <c r="BF43" i="16"/>
  <c r="BG43" i="16"/>
  <c r="BH43" i="16"/>
  <c r="BI43" i="16"/>
  <c r="BJ43" i="16"/>
  <c r="BK43" i="16"/>
  <c r="BL43" i="16"/>
  <c r="BM43" i="16"/>
  <c r="BN43" i="16"/>
  <c r="BO43" i="16"/>
  <c r="BP43" i="16"/>
  <c r="BQ43" i="16"/>
  <c r="BR43" i="16"/>
  <c r="BS43" i="16"/>
  <c r="BT43" i="16"/>
  <c r="BF39" i="16"/>
  <c r="BG39" i="16"/>
  <c r="BH39" i="16"/>
  <c r="BI39" i="16"/>
  <c r="BJ39" i="16"/>
  <c r="BK39" i="16"/>
  <c r="BL39" i="16"/>
  <c r="BM39" i="16"/>
  <c r="BN39" i="16"/>
  <c r="BO39" i="16"/>
  <c r="BP39" i="16"/>
  <c r="BQ39" i="16"/>
  <c r="BR39" i="16"/>
  <c r="BS39" i="16"/>
  <c r="BE39" i="16"/>
  <c r="BE27" i="16"/>
  <c r="BF27" i="16"/>
  <c r="BG27" i="16"/>
  <c r="BH27" i="16"/>
  <c r="BI27" i="16"/>
  <c r="BJ27" i="16"/>
  <c r="BK27" i="16"/>
  <c r="BL27" i="16"/>
  <c r="BM27" i="16"/>
  <c r="BN27" i="16"/>
  <c r="BO27" i="16"/>
  <c r="BP27" i="16"/>
  <c r="BQ27" i="16"/>
  <c r="BR27" i="16"/>
  <c r="BS27" i="16"/>
  <c r="BT27" i="16"/>
  <c r="BE28" i="16"/>
  <c r="BF28" i="16"/>
  <c r="BG28" i="16"/>
  <c r="BH28" i="16"/>
  <c r="BI28" i="16"/>
  <c r="BJ28" i="16"/>
  <c r="BK28" i="16"/>
  <c r="BL28" i="16"/>
  <c r="BM28" i="16"/>
  <c r="BN28" i="16"/>
  <c r="BO28" i="16"/>
  <c r="BP28" i="16"/>
  <c r="BQ28" i="16"/>
  <c r="BR28" i="16"/>
  <c r="BS28" i="16"/>
  <c r="BT28" i="16"/>
  <c r="BE29" i="16"/>
  <c r="BF29" i="16"/>
  <c r="BG29" i="16"/>
  <c r="BH29" i="16"/>
  <c r="BI29" i="16"/>
  <c r="BJ29" i="16"/>
  <c r="BK29" i="16"/>
  <c r="BL29" i="16"/>
  <c r="BM29" i="16"/>
  <c r="BN29" i="16"/>
  <c r="BO29" i="16"/>
  <c r="BP29" i="16"/>
  <c r="BQ29" i="16"/>
  <c r="BR29" i="16"/>
  <c r="BS29" i="16"/>
  <c r="BT29" i="16"/>
  <c r="BE30" i="16"/>
  <c r="BF30" i="16"/>
  <c r="BG30" i="16"/>
  <c r="BH30" i="16"/>
  <c r="BI30" i="16"/>
  <c r="BJ30" i="16"/>
  <c r="BK30" i="16"/>
  <c r="BL30" i="16"/>
  <c r="BM30" i="16"/>
  <c r="BN30" i="16"/>
  <c r="BO30" i="16"/>
  <c r="BP30" i="16"/>
  <c r="BQ30" i="16"/>
  <c r="BR30" i="16"/>
  <c r="BS30" i="16"/>
  <c r="BT30" i="16"/>
  <c r="BF26" i="16"/>
  <c r="BG26" i="16"/>
  <c r="BH26" i="16"/>
  <c r="BI26" i="16"/>
  <c r="BJ26" i="16"/>
  <c r="BK26" i="16"/>
  <c r="BL26" i="16"/>
  <c r="BM26" i="16"/>
  <c r="BN26" i="16"/>
  <c r="BO26" i="16"/>
  <c r="BP26" i="16"/>
  <c r="BQ26" i="16"/>
  <c r="BR26" i="16"/>
  <c r="BS26" i="16"/>
  <c r="BT26" i="16"/>
  <c r="BE26" i="16"/>
  <c r="B14" i="16"/>
  <c r="C14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AK14" i="16"/>
  <c r="AL14" i="16"/>
  <c r="AM14" i="16"/>
  <c r="AN14" i="16"/>
  <c r="AO14" i="16"/>
  <c r="AP14" i="16"/>
  <c r="AQ14" i="16"/>
  <c r="AR14" i="16"/>
  <c r="AS14" i="16"/>
  <c r="AT14" i="16"/>
  <c r="B15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AK15" i="16"/>
  <c r="AL15" i="16"/>
  <c r="AM15" i="16"/>
  <c r="AN15" i="16"/>
  <c r="AO15" i="16"/>
  <c r="AP15" i="16"/>
  <c r="AQ15" i="16"/>
  <c r="AR15" i="16"/>
  <c r="AS15" i="16"/>
  <c r="AT15" i="16"/>
  <c r="B16" i="16"/>
  <c r="C16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AK16" i="16"/>
  <c r="AL16" i="16"/>
  <c r="AM16" i="16"/>
  <c r="AN16" i="16"/>
  <c r="AO16" i="16"/>
  <c r="AP16" i="16"/>
  <c r="AQ16" i="16"/>
  <c r="AR16" i="16"/>
  <c r="AV16" i="16" s="1"/>
  <c r="AS16" i="16"/>
  <c r="AT16" i="16"/>
  <c r="B17" i="16"/>
  <c r="C17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AK17" i="16"/>
  <c r="AL17" i="16"/>
  <c r="AM17" i="16"/>
  <c r="AN17" i="16"/>
  <c r="AO17" i="16"/>
  <c r="AP17" i="16"/>
  <c r="AQ17" i="16"/>
  <c r="AR17" i="16"/>
  <c r="AS17" i="16"/>
  <c r="AT17" i="16"/>
  <c r="B18" i="16"/>
  <c r="C18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AK18" i="16"/>
  <c r="AL18" i="16"/>
  <c r="AM18" i="16"/>
  <c r="AN18" i="16"/>
  <c r="AO18" i="16"/>
  <c r="AP18" i="16"/>
  <c r="AQ18" i="16"/>
  <c r="AR18" i="16"/>
  <c r="AS18" i="16"/>
  <c r="AT18" i="16"/>
  <c r="AU27" i="16"/>
  <c r="AV27" i="16"/>
  <c r="AW27" i="16"/>
  <c r="AU39" i="16"/>
  <c r="AV39" i="16"/>
  <c r="AW39" i="16"/>
  <c r="BA51" i="16"/>
  <c r="AZ51" i="16"/>
  <c r="AY51" i="16"/>
  <c r="AX51" i="16"/>
  <c r="AW51" i="16"/>
  <c r="AV51" i="16"/>
  <c r="AU51" i="16"/>
  <c r="BA39" i="16"/>
  <c r="AZ39" i="16"/>
  <c r="AY39" i="16"/>
  <c r="AX39" i="16"/>
  <c r="BA27" i="16"/>
  <c r="AZ27" i="16"/>
  <c r="AY27" i="16"/>
  <c r="AX27" i="16"/>
  <c r="AV51" i="15"/>
  <c r="AW51" i="15"/>
  <c r="AX51" i="15"/>
  <c r="AY51" i="15"/>
  <c r="AZ51" i="15"/>
  <c r="BA51" i="15"/>
  <c r="AU51" i="15"/>
  <c r="AU39" i="15"/>
  <c r="AU27" i="15"/>
  <c r="AV39" i="15"/>
  <c r="AW39" i="15"/>
  <c r="AX39" i="15"/>
  <c r="AY39" i="15"/>
  <c r="AZ39" i="15"/>
  <c r="BA39" i="15"/>
  <c r="BA27" i="15"/>
  <c r="AV27" i="15"/>
  <c r="AW27" i="15"/>
  <c r="AX27" i="15"/>
  <c r="AY27" i="15"/>
  <c r="AZ27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AI18" i="15"/>
  <c r="AJ18" i="15"/>
  <c r="AK18" i="15"/>
  <c r="AL18" i="15"/>
  <c r="AM18" i="15"/>
  <c r="AN18" i="15"/>
  <c r="AO18" i="15"/>
  <c r="AP18" i="15"/>
  <c r="AQ18" i="15"/>
  <c r="AR18" i="15"/>
  <c r="AS18" i="15"/>
  <c r="AT18" i="15"/>
  <c r="C17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AI17" i="15"/>
  <c r="AJ17" i="15"/>
  <c r="AK17" i="15"/>
  <c r="AL17" i="15"/>
  <c r="AM17" i="15"/>
  <c r="AN17" i="15"/>
  <c r="AO17" i="15"/>
  <c r="AP17" i="15"/>
  <c r="AQ17" i="15"/>
  <c r="AR17" i="15"/>
  <c r="AS17" i="15"/>
  <c r="AT17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AI16" i="15"/>
  <c r="AJ16" i="15"/>
  <c r="AK16" i="15"/>
  <c r="AL16" i="15"/>
  <c r="AM16" i="15"/>
  <c r="AN16" i="15"/>
  <c r="AO16" i="15"/>
  <c r="AP16" i="15"/>
  <c r="AQ16" i="15"/>
  <c r="AR16" i="15"/>
  <c r="AS16" i="15"/>
  <c r="AT16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AI15" i="15"/>
  <c r="AJ15" i="15"/>
  <c r="AK15" i="15"/>
  <c r="AL15" i="15"/>
  <c r="AM15" i="15"/>
  <c r="AN15" i="15"/>
  <c r="AO15" i="15"/>
  <c r="AP15" i="15"/>
  <c r="AQ15" i="15"/>
  <c r="AR15" i="15"/>
  <c r="AS15" i="15"/>
  <c r="AT15" i="15"/>
  <c r="B18" i="15"/>
  <c r="B17" i="15"/>
  <c r="B16" i="15"/>
  <c r="B15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AI14" i="15"/>
  <c r="AJ14" i="15"/>
  <c r="AK14" i="15"/>
  <c r="AL14" i="15"/>
  <c r="AM14" i="15"/>
  <c r="AN14" i="15"/>
  <c r="AO14" i="15"/>
  <c r="AP14" i="15"/>
  <c r="AQ14" i="15"/>
  <c r="AR14" i="15"/>
  <c r="AS14" i="15"/>
  <c r="AT14" i="15"/>
  <c r="B14" i="15"/>
  <c r="C14" i="15"/>
  <c r="D14" i="15"/>
  <c r="E14" i="15"/>
  <c r="F14" i="15"/>
  <c r="BD3" i="13"/>
  <c r="B5" i="14"/>
  <c r="C4" i="14"/>
  <c r="B4" i="14"/>
  <c r="AT8" i="14"/>
  <c r="BD6" i="14"/>
  <c r="BH6" i="14" s="1"/>
  <c r="AT6" i="14"/>
  <c r="BD5" i="14" s="1"/>
  <c r="BH5" i="14" s="1"/>
  <c r="AP5" i="14"/>
  <c r="AQ4" i="14" s="1"/>
  <c r="AL5" i="14"/>
  <c r="AL4" i="14" s="1"/>
  <c r="AH5" i="14"/>
  <c r="AJ4" i="14" s="1"/>
  <c r="AD5" i="14"/>
  <c r="AG4" i="14" s="1"/>
  <c r="Z5" i="14"/>
  <c r="V5" i="14"/>
  <c r="V4" i="14" s="1"/>
  <c r="R5" i="14"/>
  <c r="T4" i="14" s="1"/>
  <c r="N5" i="14"/>
  <c r="N4" i="14" s="1"/>
  <c r="J5" i="14"/>
  <c r="K4" i="14" s="1"/>
  <c r="F5" i="14"/>
  <c r="F4" i="14" s="1"/>
  <c r="AN4" i="14"/>
  <c r="AM4" i="14"/>
  <c r="AE4" i="14"/>
  <c r="AD4" i="14"/>
  <c r="AC4" i="14"/>
  <c r="AB4" i="14"/>
  <c r="AA4" i="14"/>
  <c r="Z4" i="14"/>
  <c r="Y4" i="14"/>
  <c r="X4" i="14"/>
  <c r="W4" i="14"/>
  <c r="H4" i="14"/>
  <c r="G4" i="14"/>
  <c r="AW3" i="14"/>
  <c r="AV3" i="14"/>
  <c r="AU3" i="14"/>
  <c r="AT4" i="14"/>
  <c r="AX9" i="13"/>
  <c r="AU3" i="13"/>
  <c r="AV3" i="13"/>
  <c r="AW3" i="13"/>
  <c r="AT3" i="13"/>
  <c r="AT4" i="13" s="1"/>
  <c r="AP4" i="13"/>
  <c r="AP5" i="13"/>
  <c r="AS4" i="13" s="1"/>
  <c r="AL5" i="13"/>
  <c r="AO4" i="13" s="1"/>
  <c r="AH5" i="13"/>
  <c r="AK4" i="13" s="1"/>
  <c r="AD5" i="13"/>
  <c r="AG4" i="13" s="1"/>
  <c r="Z5" i="13"/>
  <c r="AC4" i="13" s="1"/>
  <c r="V5" i="13"/>
  <c r="Y4" i="13" s="1"/>
  <c r="R5" i="13"/>
  <c r="R4" i="13" s="1"/>
  <c r="N5" i="13"/>
  <c r="Q4" i="13" s="1"/>
  <c r="J5" i="13"/>
  <c r="M4" i="13" s="1"/>
  <c r="F5" i="13"/>
  <c r="I4" i="13" s="1"/>
  <c r="B5" i="13"/>
  <c r="E4" i="13" s="1"/>
  <c r="B57" i="12"/>
  <c r="AR8" i="12"/>
  <c r="AS8" i="12"/>
  <c r="L35" i="12"/>
  <c r="K35" i="12"/>
  <c r="J35" i="12"/>
  <c r="I35" i="12"/>
  <c r="H35" i="12"/>
  <c r="G35" i="12"/>
  <c r="F35" i="12"/>
  <c r="K13" i="12"/>
  <c r="K17" i="12" s="1"/>
  <c r="J17" i="12"/>
  <c r="I17" i="12"/>
  <c r="H17" i="12"/>
  <c r="G17" i="12"/>
  <c r="F17" i="12"/>
  <c r="AL8" i="12"/>
  <c r="AM8" i="12"/>
  <c r="AN8" i="12"/>
  <c r="AO8" i="12"/>
  <c r="AP8" i="12"/>
  <c r="AQ8" i="12"/>
  <c r="AT8" i="12"/>
  <c r="AK8" i="12"/>
  <c r="F12" i="12"/>
  <c r="D58" i="12"/>
  <c r="D59" i="12" s="1"/>
  <c r="D60" i="12" s="1"/>
  <c r="B39" i="12"/>
  <c r="C39" i="12"/>
  <c r="D39" i="12"/>
  <c r="D44" i="12" s="1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AC39" i="12"/>
  <c r="H49" i="12" s="1"/>
  <c r="AK39" i="12"/>
  <c r="AK44" i="12" s="1"/>
  <c r="AL39" i="12"/>
  <c r="AM39" i="12"/>
  <c r="AN39" i="12"/>
  <c r="AO39" i="12"/>
  <c r="AP39" i="12"/>
  <c r="AQ39" i="12"/>
  <c r="AR39" i="12"/>
  <c r="AS39" i="12"/>
  <c r="AS44" i="12" s="1"/>
  <c r="AT39" i="12"/>
  <c r="B40" i="12"/>
  <c r="C40" i="12"/>
  <c r="D40" i="12"/>
  <c r="E40" i="12"/>
  <c r="F40" i="12"/>
  <c r="F44" i="12" s="1"/>
  <c r="G40" i="12"/>
  <c r="H40" i="12"/>
  <c r="I40" i="12"/>
  <c r="J40" i="12"/>
  <c r="K40" i="12"/>
  <c r="L40" i="12"/>
  <c r="M40" i="12"/>
  <c r="N40" i="12"/>
  <c r="O40" i="12"/>
  <c r="O44" i="12" s="1"/>
  <c r="P40" i="12"/>
  <c r="Q40" i="12"/>
  <c r="R40" i="12"/>
  <c r="AC40" i="12"/>
  <c r="AK40" i="12"/>
  <c r="AL40" i="12"/>
  <c r="AM40" i="12"/>
  <c r="AM44" i="12" s="1"/>
  <c r="AN40" i="12"/>
  <c r="AO40" i="12"/>
  <c r="AP40" i="12"/>
  <c r="AQ40" i="12"/>
  <c r="AR40" i="12"/>
  <c r="AS40" i="12"/>
  <c r="AT40" i="12"/>
  <c r="B41" i="12"/>
  <c r="C41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F51" i="12" s="1"/>
  <c r="AC41" i="12"/>
  <c r="H51" i="12" s="1"/>
  <c r="AK41" i="12"/>
  <c r="J51" i="12" s="1"/>
  <c r="AL41" i="12"/>
  <c r="AM41" i="12"/>
  <c r="AN41" i="12"/>
  <c r="AO41" i="12"/>
  <c r="AP41" i="12"/>
  <c r="AQ41" i="12"/>
  <c r="AR41" i="12"/>
  <c r="AS41" i="12"/>
  <c r="AT41" i="12"/>
  <c r="B42" i="12"/>
  <c r="C42" i="12"/>
  <c r="D42" i="12"/>
  <c r="E42" i="12"/>
  <c r="E44" i="12" s="1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AC42" i="12"/>
  <c r="AK42" i="12"/>
  <c r="AL42" i="12"/>
  <c r="AL44" i="12" s="1"/>
  <c r="AM42" i="12"/>
  <c r="AN42" i="12"/>
  <c r="AO42" i="12"/>
  <c r="AP42" i="12"/>
  <c r="AQ42" i="12"/>
  <c r="AR42" i="12"/>
  <c r="AS42" i="12"/>
  <c r="AT42" i="12"/>
  <c r="B43" i="12"/>
  <c r="C43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F53" i="12" s="1"/>
  <c r="AC43" i="12"/>
  <c r="H53" i="12" s="1"/>
  <c r="AK43" i="12"/>
  <c r="J53" i="12" s="1"/>
  <c r="AL43" i="12"/>
  <c r="AM43" i="12"/>
  <c r="AN43" i="12"/>
  <c r="AO43" i="12"/>
  <c r="AP43" i="12"/>
  <c r="AQ43" i="12"/>
  <c r="AR43" i="12"/>
  <c r="AS43" i="12"/>
  <c r="AT43" i="12"/>
  <c r="G44" i="12"/>
  <c r="L44" i="12"/>
  <c r="M44" i="12"/>
  <c r="N44" i="12"/>
  <c r="S44" i="12"/>
  <c r="T44" i="12"/>
  <c r="U44" i="12"/>
  <c r="V44" i="12"/>
  <c r="W44" i="12"/>
  <c r="X44" i="12"/>
  <c r="Y44" i="12"/>
  <c r="Z44" i="12"/>
  <c r="AA44" i="12"/>
  <c r="AB44" i="12"/>
  <c r="AD44" i="12"/>
  <c r="AE44" i="12"/>
  <c r="AF44" i="12"/>
  <c r="AG44" i="12"/>
  <c r="AH44" i="12"/>
  <c r="AI44" i="12"/>
  <c r="AJ44" i="12"/>
  <c r="AT44" i="12"/>
  <c r="F32" i="12"/>
  <c r="B30" i="12"/>
  <c r="M35" i="12"/>
  <c r="L34" i="12"/>
  <c r="K34" i="12"/>
  <c r="J34" i="12"/>
  <c r="I34" i="12"/>
  <c r="H34" i="12"/>
  <c r="G34" i="12"/>
  <c r="F34" i="12"/>
  <c r="E34" i="12"/>
  <c r="D34" i="12"/>
  <c r="C34" i="12"/>
  <c r="B34" i="12"/>
  <c r="L33" i="12"/>
  <c r="K33" i="12"/>
  <c r="J33" i="12"/>
  <c r="I33" i="12"/>
  <c r="H33" i="12"/>
  <c r="G33" i="12"/>
  <c r="F33" i="12"/>
  <c r="E33" i="12"/>
  <c r="D33" i="12"/>
  <c r="C33" i="12"/>
  <c r="B33" i="12"/>
  <c r="L32" i="12"/>
  <c r="K32" i="12"/>
  <c r="J32" i="12"/>
  <c r="I32" i="12"/>
  <c r="H32" i="12"/>
  <c r="G32" i="12"/>
  <c r="E32" i="12"/>
  <c r="D32" i="12"/>
  <c r="C32" i="12"/>
  <c r="B32" i="12"/>
  <c r="L31" i="12"/>
  <c r="K31" i="12"/>
  <c r="J31" i="12"/>
  <c r="I31" i="12"/>
  <c r="H31" i="12"/>
  <c r="G31" i="12"/>
  <c r="F31" i="12"/>
  <c r="E31" i="12"/>
  <c r="D31" i="12"/>
  <c r="C31" i="12"/>
  <c r="B31" i="12"/>
  <c r="L30" i="12"/>
  <c r="K30" i="12"/>
  <c r="J30" i="12"/>
  <c r="I30" i="12"/>
  <c r="H30" i="12"/>
  <c r="G30" i="12"/>
  <c r="F30" i="12"/>
  <c r="E30" i="12"/>
  <c r="D30" i="12"/>
  <c r="C30" i="12"/>
  <c r="A58" i="12"/>
  <c r="A59" i="12" s="1"/>
  <c r="A60" i="12" s="1"/>
  <c r="B16" i="12"/>
  <c r="B15" i="12"/>
  <c r="B12" i="12"/>
  <c r="B13" i="12"/>
  <c r="M17" i="12"/>
  <c r="L16" i="12"/>
  <c r="K16" i="12"/>
  <c r="J16" i="12"/>
  <c r="I16" i="12"/>
  <c r="H16" i="12"/>
  <c r="G16" i="12"/>
  <c r="F16" i="12"/>
  <c r="E16" i="12"/>
  <c r="D16" i="12"/>
  <c r="C16" i="12"/>
  <c r="L15" i="12"/>
  <c r="K15" i="12"/>
  <c r="J15" i="12"/>
  <c r="I15" i="12"/>
  <c r="H15" i="12"/>
  <c r="G15" i="12"/>
  <c r="F15" i="12"/>
  <c r="E15" i="12"/>
  <c r="D15" i="12"/>
  <c r="C15" i="12"/>
  <c r="L14" i="12"/>
  <c r="K14" i="12"/>
  <c r="J14" i="12"/>
  <c r="I14" i="12"/>
  <c r="H14" i="12"/>
  <c r="G14" i="12"/>
  <c r="F14" i="12"/>
  <c r="E14" i="12"/>
  <c r="D14" i="12"/>
  <c r="C14" i="12"/>
  <c r="B14" i="12"/>
  <c r="L13" i="12"/>
  <c r="J13" i="12"/>
  <c r="I13" i="12"/>
  <c r="H13" i="12"/>
  <c r="G13" i="12"/>
  <c r="F13" i="12"/>
  <c r="E13" i="12"/>
  <c r="D13" i="12"/>
  <c r="C13" i="12"/>
  <c r="L12" i="12"/>
  <c r="K12" i="12"/>
  <c r="J12" i="12"/>
  <c r="I12" i="12"/>
  <c r="H12" i="12"/>
  <c r="G12" i="12"/>
  <c r="E12" i="12"/>
  <c r="D12" i="12"/>
  <c r="C12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AI26" i="12"/>
  <c r="AJ26" i="12"/>
  <c r="AK26" i="12"/>
  <c r="AL26" i="12"/>
  <c r="AM26" i="12"/>
  <c r="AN26" i="12"/>
  <c r="AO26" i="12"/>
  <c r="AP26" i="12"/>
  <c r="AQ26" i="12"/>
  <c r="AR26" i="12"/>
  <c r="AS26" i="12"/>
  <c r="AT26" i="12"/>
  <c r="B26" i="12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B8" i="12"/>
  <c r="H50" i="12"/>
  <c r="H52" i="12"/>
  <c r="G58" i="12"/>
  <c r="G59" i="12" s="1"/>
  <c r="G60" i="12" s="1"/>
  <c r="J50" i="12"/>
  <c r="J52" i="12"/>
  <c r="F50" i="12"/>
  <c r="F52" i="12"/>
  <c r="M54" i="12"/>
  <c r="I53" i="12"/>
  <c r="I50" i="12"/>
  <c r="I51" i="12"/>
  <c r="I52" i="12"/>
  <c r="I49" i="12"/>
  <c r="G49" i="12"/>
  <c r="G50" i="12"/>
  <c r="G51" i="12"/>
  <c r="G52" i="12"/>
  <c r="G53" i="12"/>
  <c r="B13" i="7"/>
  <c r="B29" i="7"/>
  <c r="B35" i="7"/>
  <c r="B18" i="7"/>
  <c r="B24" i="11"/>
  <c r="C39" i="11"/>
  <c r="D39" i="11"/>
  <c r="E39" i="11"/>
  <c r="F39" i="11"/>
  <c r="C35" i="7"/>
  <c r="D35" i="7"/>
  <c r="E35" i="7"/>
  <c r="C35" i="11"/>
  <c r="D35" i="11"/>
  <c r="E35" i="11"/>
  <c r="F35" i="11"/>
  <c r="F24" i="11"/>
  <c r="C23" i="11"/>
  <c r="D23" i="11" s="1"/>
  <c r="E23" i="11" s="1"/>
  <c r="R17" i="11"/>
  <c r="F28" i="11" s="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B28" i="11" s="1"/>
  <c r="R16" i="11"/>
  <c r="F27" i="11" s="1"/>
  <c r="Q16" i="11"/>
  <c r="Q19" i="11" s="1"/>
  <c r="P16" i="11"/>
  <c r="O16" i="11"/>
  <c r="O19" i="11" s="1"/>
  <c r="N16" i="11"/>
  <c r="M16" i="11"/>
  <c r="L16" i="11"/>
  <c r="L19" i="11" s="1"/>
  <c r="K16" i="11"/>
  <c r="K19" i="11" s="1"/>
  <c r="J16" i="11"/>
  <c r="D27" i="11" s="1"/>
  <c r="I16" i="11"/>
  <c r="I19" i="11" s="1"/>
  <c r="H16" i="11"/>
  <c r="G16" i="11"/>
  <c r="F16" i="11"/>
  <c r="E16" i="11"/>
  <c r="D16" i="11"/>
  <c r="D19" i="11" s="1"/>
  <c r="C16" i="11"/>
  <c r="C19" i="11" s="1"/>
  <c r="B16" i="11"/>
  <c r="R15" i="11"/>
  <c r="F26" i="11" s="1"/>
  <c r="Q15" i="11"/>
  <c r="P15" i="11"/>
  <c r="O15" i="11"/>
  <c r="N15" i="11"/>
  <c r="M15" i="11"/>
  <c r="L15" i="11"/>
  <c r="K15" i="11"/>
  <c r="J15" i="11"/>
  <c r="D26" i="11" s="1"/>
  <c r="I15" i="11"/>
  <c r="H15" i="11"/>
  <c r="G15" i="11"/>
  <c r="F15" i="11"/>
  <c r="E15" i="11"/>
  <c r="D15" i="11"/>
  <c r="C15" i="11"/>
  <c r="B15" i="11"/>
  <c r="B26" i="11" s="1"/>
  <c r="R14" i="11"/>
  <c r="F25" i="11" s="1"/>
  <c r="Q14" i="11"/>
  <c r="P14" i="11"/>
  <c r="O14" i="11"/>
  <c r="N14" i="11"/>
  <c r="E25" i="11" s="1"/>
  <c r="M14" i="11"/>
  <c r="L14" i="11"/>
  <c r="K14" i="11"/>
  <c r="K18" i="11" s="1"/>
  <c r="J14" i="11"/>
  <c r="I14" i="11"/>
  <c r="H14" i="11"/>
  <c r="G14" i="11"/>
  <c r="F14" i="11"/>
  <c r="C25" i="11" s="1"/>
  <c r="E14" i="11"/>
  <c r="D14" i="11"/>
  <c r="C14" i="11"/>
  <c r="C18" i="11" s="1"/>
  <c r="B14" i="11"/>
  <c r="R13" i="11"/>
  <c r="Q13" i="11"/>
  <c r="P13" i="11"/>
  <c r="O13" i="11"/>
  <c r="O18" i="11" s="1"/>
  <c r="N13" i="11"/>
  <c r="N18" i="11" s="1"/>
  <c r="M13" i="11"/>
  <c r="M18" i="11" s="1"/>
  <c r="L13" i="11"/>
  <c r="K13" i="11"/>
  <c r="J13" i="11"/>
  <c r="I13" i="11"/>
  <c r="H13" i="11"/>
  <c r="G13" i="11"/>
  <c r="G18" i="11" s="1"/>
  <c r="F13" i="11"/>
  <c r="C24" i="11" s="1"/>
  <c r="E13" i="11"/>
  <c r="E18" i="11" s="1"/>
  <c r="D13" i="11"/>
  <c r="C13" i="11"/>
  <c r="B13" i="11"/>
  <c r="F35" i="7"/>
  <c r="B24" i="7"/>
  <c r="M25" i="2"/>
  <c r="J25" i="2"/>
  <c r="B13" i="2"/>
  <c r="B18" i="2" s="1"/>
  <c r="C16" i="2"/>
  <c r="C22" i="2" s="1"/>
  <c r="C17" i="2"/>
  <c r="D16" i="2"/>
  <c r="D17" i="2"/>
  <c r="D22" i="2" s="1"/>
  <c r="E16" i="2"/>
  <c r="E22" i="2" s="1"/>
  <c r="E17" i="2"/>
  <c r="E18" i="2" s="1"/>
  <c r="F16" i="2"/>
  <c r="F17" i="2"/>
  <c r="F22" i="2" s="1"/>
  <c r="G16" i="2"/>
  <c r="G22" i="2" s="1"/>
  <c r="G17" i="2"/>
  <c r="H16" i="2"/>
  <c r="H22" i="2" s="1"/>
  <c r="H17" i="2"/>
  <c r="I16" i="2"/>
  <c r="I17" i="2"/>
  <c r="I22" i="2"/>
  <c r="J16" i="2"/>
  <c r="J17" i="2"/>
  <c r="J22" i="2"/>
  <c r="K16" i="2"/>
  <c r="K22" i="2" s="1"/>
  <c r="K17" i="2"/>
  <c r="L16" i="2"/>
  <c r="L17" i="2"/>
  <c r="L22" i="2" s="1"/>
  <c r="M16" i="2"/>
  <c r="M22" i="2" s="1"/>
  <c r="M17" i="2"/>
  <c r="M18" i="2" s="1"/>
  <c r="N16" i="2"/>
  <c r="N17" i="2"/>
  <c r="N22" i="2" s="1"/>
  <c r="O16" i="2"/>
  <c r="O22" i="2" s="1"/>
  <c r="O17" i="2"/>
  <c r="P16" i="2"/>
  <c r="P22" i="2" s="1"/>
  <c r="P17" i="2"/>
  <c r="Q16" i="2"/>
  <c r="Q17" i="2"/>
  <c r="Q22" i="2"/>
  <c r="R16" i="2"/>
  <c r="R17" i="2"/>
  <c r="R22" i="2"/>
  <c r="B16" i="2"/>
  <c r="B22" i="2" s="1"/>
  <c r="B17" i="2"/>
  <c r="B14" i="2"/>
  <c r="B15" i="2"/>
  <c r="F16" i="7"/>
  <c r="G16" i="7"/>
  <c r="H16" i="7"/>
  <c r="I16" i="7"/>
  <c r="C27" i="7"/>
  <c r="C33" i="7" s="1"/>
  <c r="F17" i="7"/>
  <c r="C28" i="7" s="1"/>
  <c r="G17" i="7"/>
  <c r="H17" i="7"/>
  <c r="H19" i="7" s="1"/>
  <c r="I17" i="7"/>
  <c r="J16" i="7"/>
  <c r="K16" i="7"/>
  <c r="L16" i="7"/>
  <c r="M16" i="7"/>
  <c r="D27" i="7"/>
  <c r="D33" i="7" s="1"/>
  <c r="J17" i="7"/>
  <c r="K17" i="7"/>
  <c r="L17" i="7"/>
  <c r="M17" i="7"/>
  <c r="D28" i="7"/>
  <c r="N16" i="7"/>
  <c r="E27" i="7" s="1"/>
  <c r="E33" i="7" s="1"/>
  <c r="O16" i="7"/>
  <c r="O19" i="7" s="1"/>
  <c r="P16" i="7"/>
  <c r="Q16" i="7"/>
  <c r="N17" i="7"/>
  <c r="O17" i="7"/>
  <c r="P17" i="7"/>
  <c r="Q17" i="7"/>
  <c r="E28" i="7"/>
  <c r="R16" i="7"/>
  <c r="F27" i="7"/>
  <c r="R17" i="7"/>
  <c r="F28" i="7"/>
  <c r="F33" i="7" s="1"/>
  <c r="B16" i="7"/>
  <c r="B27" i="7" s="1"/>
  <c r="C16" i="7"/>
  <c r="C19" i="7" s="1"/>
  <c r="D16" i="7"/>
  <c r="E16" i="7"/>
  <c r="B17" i="7"/>
  <c r="C17" i="7"/>
  <c r="S17" i="7" s="1"/>
  <c r="D17" i="7"/>
  <c r="E17" i="7"/>
  <c r="B28" i="7"/>
  <c r="G28" i="7" s="1"/>
  <c r="C13" i="7"/>
  <c r="D13" i="7"/>
  <c r="E13" i="7"/>
  <c r="E18" i="7" s="1"/>
  <c r="B14" i="7"/>
  <c r="B25" i="7" s="1"/>
  <c r="C14" i="7"/>
  <c r="S14" i="7" s="1"/>
  <c r="D14" i="7"/>
  <c r="E14" i="7"/>
  <c r="B15" i="7"/>
  <c r="C15" i="7"/>
  <c r="S15" i="7" s="1"/>
  <c r="D15" i="7"/>
  <c r="E15" i="7"/>
  <c r="B26" i="7"/>
  <c r="F13" i="7"/>
  <c r="C24" i="7" s="1"/>
  <c r="G13" i="7"/>
  <c r="G18" i="7" s="1"/>
  <c r="H13" i="7"/>
  <c r="I13" i="7"/>
  <c r="J13" i="7"/>
  <c r="K13" i="7"/>
  <c r="K18" i="7" s="1"/>
  <c r="L13" i="7"/>
  <c r="L18" i="7" s="1"/>
  <c r="M13" i="7"/>
  <c r="D24" i="7"/>
  <c r="N13" i="7"/>
  <c r="N18" i="7" s="1"/>
  <c r="O13" i="7"/>
  <c r="P13" i="7"/>
  <c r="Q13" i="7"/>
  <c r="E24" i="7"/>
  <c r="R13" i="7"/>
  <c r="F24" i="7" s="1"/>
  <c r="F29" i="7" s="1"/>
  <c r="C13" i="2"/>
  <c r="C14" i="2"/>
  <c r="C15" i="2"/>
  <c r="C18" i="2"/>
  <c r="D13" i="2"/>
  <c r="D18" i="2" s="1"/>
  <c r="D14" i="2"/>
  <c r="D15" i="2"/>
  <c r="E13" i="2"/>
  <c r="E14" i="2"/>
  <c r="E15" i="2"/>
  <c r="F13" i="2"/>
  <c r="F18" i="2" s="1"/>
  <c r="F14" i="2"/>
  <c r="F15" i="2"/>
  <c r="G13" i="2"/>
  <c r="G25" i="2" s="1"/>
  <c r="G14" i="2"/>
  <c r="G15" i="2"/>
  <c r="G18" i="2"/>
  <c r="H13" i="2"/>
  <c r="H18" i="2" s="1"/>
  <c r="H14" i="2"/>
  <c r="H15" i="2"/>
  <c r="I13" i="2"/>
  <c r="I25" i="2" s="1"/>
  <c r="I14" i="2"/>
  <c r="I15" i="2"/>
  <c r="I18" i="2"/>
  <c r="J13" i="2"/>
  <c r="J18" i="2" s="1"/>
  <c r="J14" i="2"/>
  <c r="J15" i="2"/>
  <c r="K13" i="2"/>
  <c r="K25" i="2" s="1"/>
  <c r="K14" i="2"/>
  <c r="K15" i="2"/>
  <c r="K18" i="2"/>
  <c r="L13" i="2"/>
  <c r="L18" i="2" s="1"/>
  <c r="L14" i="2"/>
  <c r="L15" i="2"/>
  <c r="M13" i="2"/>
  <c r="M14" i="2"/>
  <c r="M15" i="2"/>
  <c r="N13" i="2"/>
  <c r="N18" i="2" s="1"/>
  <c r="N14" i="2"/>
  <c r="N15" i="2"/>
  <c r="O13" i="2"/>
  <c r="O14" i="2"/>
  <c r="O15" i="2"/>
  <c r="O18" i="2"/>
  <c r="P13" i="2"/>
  <c r="P18" i="2" s="1"/>
  <c r="P14" i="2"/>
  <c r="P15" i="2"/>
  <c r="Q13" i="2"/>
  <c r="Q25" i="2" s="1"/>
  <c r="Q14" i="2"/>
  <c r="Q15" i="2"/>
  <c r="Q18" i="2"/>
  <c r="R13" i="2"/>
  <c r="R18" i="2" s="1"/>
  <c r="R14" i="2"/>
  <c r="R15" i="2"/>
  <c r="F15" i="7"/>
  <c r="G15" i="7"/>
  <c r="H15" i="7"/>
  <c r="H18" i="7" s="1"/>
  <c r="I15" i="7"/>
  <c r="J15" i="7"/>
  <c r="D26" i="7" s="1"/>
  <c r="K15" i="7"/>
  <c r="L15" i="7"/>
  <c r="M15" i="7"/>
  <c r="N15" i="7"/>
  <c r="E26" i="7" s="1"/>
  <c r="O15" i="7"/>
  <c r="P15" i="7"/>
  <c r="Q15" i="7"/>
  <c r="Q18" i="7" s="1"/>
  <c r="R15" i="7"/>
  <c r="F26" i="7"/>
  <c r="F14" i="7"/>
  <c r="C25" i="7" s="1"/>
  <c r="G14" i="7"/>
  <c r="H14" i="7"/>
  <c r="I14" i="7"/>
  <c r="I18" i="7" s="1"/>
  <c r="J14" i="7"/>
  <c r="K14" i="7"/>
  <c r="L14" i="7"/>
  <c r="M14" i="7"/>
  <c r="M18" i="7" s="1"/>
  <c r="N14" i="7"/>
  <c r="E25" i="7" s="1"/>
  <c r="O14" i="7"/>
  <c r="O18" i="7" s="1"/>
  <c r="P14" i="7"/>
  <c r="Q14" i="7"/>
  <c r="R14" i="7"/>
  <c r="F25" i="7"/>
  <c r="C23" i="7"/>
  <c r="D23" i="7"/>
  <c r="E23" i="7" s="1"/>
  <c r="D18" i="7"/>
  <c r="B19" i="7"/>
  <c r="D19" i="7"/>
  <c r="E19" i="7"/>
  <c r="F19" i="7"/>
  <c r="G19" i="7"/>
  <c r="I19" i="7"/>
  <c r="J19" i="7"/>
  <c r="K19" i="7"/>
  <c r="L19" i="7"/>
  <c r="M19" i="7"/>
  <c r="N19" i="7"/>
  <c r="P19" i="7"/>
  <c r="Q19" i="7"/>
  <c r="R19" i="7"/>
  <c r="J18" i="7"/>
  <c r="P18" i="7"/>
  <c r="R18" i="7"/>
  <c r="AU16" i="16" l="1"/>
  <c r="AU29" i="16" s="1"/>
  <c r="AX15" i="16"/>
  <c r="AX52" i="16" s="1"/>
  <c r="AV18" i="16"/>
  <c r="AV31" i="16" s="1"/>
  <c r="AX16" i="16"/>
  <c r="AX29" i="16" s="1"/>
  <c r="AW15" i="16"/>
  <c r="AW40" i="16" s="1"/>
  <c r="AX17" i="16"/>
  <c r="AX30" i="16" s="1"/>
  <c r="AW16" i="16"/>
  <c r="AW41" i="16" s="1"/>
  <c r="AX18" i="16"/>
  <c r="AX43" i="16" s="1"/>
  <c r="AW18" i="16"/>
  <c r="AW31" i="16" s="1"/>
  <c r="AU18" i="16"/>
  <c r="AU55" i="16" s="1"/>
  <c r="AW17" i="16"/>
  <c r="AW54" i="16" s="1"/>
  <c r="AU15" i="16"/>
  <c r="AU28" i="16" s="1"/>
  <c r="AU17" i="16"/>
  <c r="AU54" i="16" s="1"/>
  <c r="AV17" i="16"/>
  <c r="AV42" i="16" s="1"/>
  <c r="AV15" i="16"/>
  <c r="AV28" i="16" s="1"/>
  <c r="AV41" i="16"/>
  <c r="AV29" i="16"/>
  <c r="AX40" i="16"/>
  <c r="AX28" i="16"/>
  <c r="AX53" i="16"/>
  <c r="AX41" i="16"/>
  <c r="AZ16" i="16"/>
  <c r="AV53" i="16"/>
  <c r="AU15" i="15"/>
  <c r="AW16" i="15"/>
  <c r="AW18" i="15"/>
  <c r="AV18" i="15"/>
  <c r="AU18" i="15"/>
  <c r="AV17" i="15"/>
  <c r="AU17" i="15"/>
  <c r="AX16" i="15"/>
  <c r="AV16" i="15"/>
  <c r="AU16" i="15"/>
  <c r="AW15" i="15"/>
  <c r="AW17" i="15"/>
  <c r="AX15" i="15"/>
  <c r="AX18" i="15"/>
  <c r="AV15" i="15"/>
  <c r="AX17" i="15"/>
  <c r="AF4" i="14"/>
  <c r="O4" i="14"/>
  <c r="P4" i="14"/>
  <c r="E4" i="14"/>
  <c r="Q4" i="14"/>
  <c r="D4" i="14"/>
  <c r="R4" i="14"/>
  <c r="S4" i="14"/>
  <c r="AO4" i="14"/>
  <c r="AH4" i="14"/>
  <c r="L4" i="14"/>
  <c r="AR4" i="14"/>
  <c r="M4" i="14"/>
  <c r="U4" i="14"/>
  <c r="AK4" i="14"/>
  <c r="AS4" i="14"/>
  <c r="I4" i="14"/>
  <c r="J4" i="14"/>
  <c r="BD3" i="14" s="1"/>
  <c r="AP4" i="14"/>
  <c r="AI4" i="14"/>
  <c r="D4" i="13"/>
  <c r="O4" i="13"/>
  <c r="AT8" i="13"/>
  <c r="BD6" i="13" s="1"/>
  <c r="BH6" i="13" s="1"/>
  <c r="AT6" i="13"/>
  <c r="BD5" i="13" s="1"/>
  <c r="BH5" i="13" s="1"/>
  <c r="AQ4" i="13"/>
  <c r="AR4" i="13"/>
  <c r="F4" i="13"/>
  <c r="AI4" i="13"/>
  <c r="N4" i="13"/>
  <c r="AL4" i="13"/>
  <c r="AM4" i="13"/>
  <c r="AN4" i="13"/>
  <c r="AH4" i="13"/>
  <c r="AJ4" i="13"/>
  <c r="AD4" i="13"/>
  <c r="AE4" i="13"/>
  <c r="AF4" i="13"/>
  <c r="Z4" i="13"/>
  <c r="AA4" i="13"/>
  <c r="AB4" i="13"/>
  <c r="V4" i="13"/>
  <c r="W4" i="13"/>
  <c r="X4" i="13"/>
  <c r="U4" i="13"/>
  <c r="BG3" i="13" s="1"/>
  <c r="S4" i="13"/>
  <c r="T4" i="13"/>
  <c r="P4" i="13"/>
  <c r="J4" i="13"/>
  <c r="K4" i="13"/>
  <c r="L4" i="13"/>
  <c r="G4" i="13"/>
  <c r="H4" i="13"/>
  <c r="B4" i="13"/>
  <c r="C4" i="13"/>
  <c r="AR44" i="12"/>
  <c r="K44" i="12"/>
  <c r="C44" i="12"/>
  <c r="B44" i="12"/>
  <c r="E67" i="12"/>
  <c r="AP44" i="12"/>
  <c r="Q44" i="12"/>
  <c r="I44" i="12"/>
  <c r="J49" i="12"/>
  <c r="AO44" i="12"/>
  <c r="P44" i="12"/>
  <c r="H44" i="12"/>
  <c r="J44" i="12"/>
  <c r="AN44" i="12"/>
  <c r="AQ44" i="12"/>
  <c r="R44" i="12"/>
  <c r="D35" i="12"/>
  <c r="E59" i="12" s="1"/>
  <c r="E62" i="12"/>
  <c r="AC44" i="12"/>
  <c r="B35" i="12"/>
  <c r="E57" i="12" s="1"/>
  <c r="E65" i="12"/>
  <c r="E61" i="12"/>
  <c r="E35" i="12"/>
  <c r="E60" i="12" s="1"/>
  <c r="E63" i="12"/>
  <c r="E64" i="12"/>
  <c r="C35" i="12"/>
  <c r="E58" i="12" s="1"/>
  <c r="E66" i="12"/>
  <c r="B63" i="12"/>
  <c r="B61" i="12"/>
  <c r="B64" i="12"/>
  <c r="B17" i="12"/>
  <c r="E17" i="12"/>
  <c r="B60" i="12" s="1"/>
  <c r="B65" i="12"/>
  <c r="B62" i="12"/>
  <c r="C17" i="12"/>
  <c r="B58" i="12" s="1"/>
  <c r="B66" i="12"/>
  <c r="D17" i="12"/>
  <c r="B59" i="12" s="1"/>
  <c r="L17" i="12"/>
  <c r="B67" i="12" s="1"/>
  <c r="B49" i="12"/>
  <c r="F49" i="12"/>
  <c r="F54" i="12" s="1"/>
  <c r="H61" i="12" s="1"/>
  <c r="K52" i="12"/>
  <c r="H54" i="12"/>
  <c r="H63" i="12" s="1"/>
  <c r="L52" i="12"/>
  <c r="G54" i="12"/>
  <c r="H62" i="12" s="1"/>
  <c r="K51" i="12"/>
  <c r="L49" i="12"/>
  <c r="K50" i="12"/>
  <c r="L53" i="12"/>
  <c r="I54" i="12"/>
  <c r="H64" i="12" s="1"/>
  <c r="L50" i="12"/>
  <c r="K49" i="12"/>
  <c r="K53" i="12"/>
  <c r="L51" i="12"/>
  <c r="J54" i="12"/>
  <c r="H65" i="12" s="1"/>
  <c r="E51" i="12"/>
  <c r="C50" i="12"/>
  <c r="D53" i="12"/>
  <c r="D52" i="12"/>
  <c r="D51" i="12"/>
  <c r="D50" i="12"/>
  <c r="E49" i="12"/>
  <c r="C49" i="12"/>
  <c r="E53" i="12"/>
  <c r="C53" i="12"/>
  <c r="B53" i="12"/>
  <c r="B51" i="12"/>
  <c r="E50" i="12"/>
  <c r="B52" i="12"/>
  <c r="B50" i="12"/>
  <c r="E52" i="12"/>
  <c r="C51" i="12"/>
  <c r="D49" i="12"/>
  <c r="C52" i="12"/>
  <c r="B19" i="11"/>
  <c r="H18" i="11"/>
  <c r="P18" i="11"/>
  <c r="C26" i="11"/>
  <c r="G26" i="11" s="1"/>
  <c r="E26" i="11"/>
  <c r="E19" i="11"/>
  <c r="M19" i="11"/>
  <c r="L18" i="11"/>
  <c r="R19" i="11"/>
  <c r="I18" i="11"/>
  <c r="B27" i="11"/>
  <c r="G27" i="11" s="1"/>
  <c r="B18" i="11"/>
  <c r="J18" i="11"/>
  <c r="R18" i="11"/>
  <c r="C27" i="11"/>
  <c r="C28" i="11"/>
  <c r="N19" i="11"/>
  <c r="J19" i="11"/>
  <c r="D18" i="11"/>
  <c r="F33" i="11"/>
  <c r="Q18" i="11"/>
  <c r="D28" i="11"/>
  <c r="D33" i="11" s="1"/>
  <c r="B25" i="11"/>
  <c r="G25" i="11" s="1"/>
  <c r="D25" i="11"/>
  <c r="H19" i="11"/>
  <c r="P19" i="11"/>
  <c r="F29" i="11"/>
  <c r="G28" i="11"/>
  <c r="D24" i="11"/>
  <c r="D29" i="11" s="1"/>
  <c r="E24" i="11"/>
  <c r="F18" i="11"/>
  <c r="E27" i="11"/>
  <c r="E28" i="11"/>
  <c r="B33" i="11"/>
  <c r="F19" i="11"/>
  <c r="G19" i="11"/>
  <c r="E29" i="7"/>
  <c r="S19" i="7"/>
  <c r="K27" i="2"/>
  <c r="C29" i="7"/>
  <c r="B33" i="7"/>
  <c r="G27" i="7"/>
  <c r="C26" i="7"/>
  <c r="G26" i="7" s="1"/>
  <c r="S13" i="7"/>
  <c r="C18" i="7"/>
  <c r="S18" i="7" s="1"/>
  <c r="D25" i="7"/>
  <c r="G25" i="7" s="1"/>
  <c r="L25" i="2"/>
  <c r="F25" i="2"/>
  <c r="G27" i="2" s="1"/>
  <c r="N25" i="2"/>
  <c r="O25" i="2"/>
  <c r="S16" i="7"/>
  <c r="F18" i="7"/>
  <c r="H25" i="2"/>
  <c r="P25" i="2"/>
  <c r="AW53" i="16" l="1"/>
  <c r="AX42" i="16"/>
  <c r="AY16" i="16"/>
  <c r="AX54" i="16"/>
  <c r="AU53" i="16"/>
  <c r="BA16" i="16"/>
  <c r="BA41" i="16" s="1"/>
  <c r="AU41" i="16"/>
  <c r="AV55" i="16"/>
  <c r="AZ18" i="16"/>
  <c r="AZ55" i="16" s="1"/>
  <c r="AW52" i="16"/>
  <c r="AV43" i="16"/>
  <c r="BA15" i="16"/>
  <c r="BA52" i="16" s="1"/>
  <c r="AW28" i="16"/>
  <c r="AW42" i="16"/>
  <c r="AW30" i="16"/>
  <c r="AX55" i="16"/>
  <c r="AX31" i="16"/>
  <c r="BA18" i="16"/>
  <c r="BA55" i="16" s="1"/>
  <c r="BA17" i="16"/>
  <c r="BA30" i="16" s="1"/>
  <c r="AW55" i="16"/>
  <c r="AY18" i="16"/>
  <c r="AY55" i="16" s="1"/>
  <c r="AU31" i="16"/>
  <c r="AU43" i="16"/>
  <c r="AU42" i="16"/>
  <c r="AY15" i="16"/>
  <c r="AY40" i="16" s="1"/>
  <c r="AW43" i="16"/>
  <c r="AU30" i="16"/>
  <c r="AY17" i="16"/>
  <c r="AY42" i="16" s="1"/>
  <c r="AU52" i="16"/>
  <c r="AW29" i="16"/>
  <c r="AV54" i="16"/>
  <c r="AU40" i="16"/>
  <c r="BA18" i="15"/>
  <c r="AW43" i="15"/>
  <c r="AW31" i="15"/>
  <c r="AW55" i="15"/>
  <c r="AY17" i="15"/>
  <c r="AU42" i="15"/>
  <c r="AU54" i="15"/>
  <c r="AU30" i="15"/>
  <c r="AZ17" i="15"/>
  <c r="AV42" i="15"/>
  <c r="AV30" i="15"/>
  <c r="AV54" i="15"/>
  <c r="BA16" i="15"/>
  <c r="AW53" i="15"/>
  <c r="AW41" i="15"/>
  <c r="AW29" i="15"/>
  <c r="AX52" i="15"/>
  <c r="AX40" i="15"/>
  <c r="AX28" i="15"/>
  <c r="BA15" i="15"/>
  <c r="AW52" i="15"/>
  <c r="AW28" i="15"/>
  <c r="AW40" i="15"/>
  <c r="AZ16" i="15"/>
  <c r="AV41" i="15"/>
  <c r="AV53" i="15"/>
  <c r="AV29" i="15"/>
  <c r="AY15" i="15"/>
  <c r="AU52" i="15"/>
  <c r="AU40" i="15"/>
  <c r="AU28" i="15"/>
  <c r="AZ15" i="15"/>
  <c r="AV40" i="15"/>
  <c r="AV52" i="15"/>
  <c r="AV28" i="15"/>
  <c r="AX55" i="15"/>
  <c r="AX43" i="15"/>
  <c r="AX31" i="15"/>
  <c r="AY18" i="15"/>
  <c r="AU31" i="15"/>
  <c r="AU55" i="15"/>
  <c r="AU43" i="15"/>
  <c r="BA17" i="15"/>
  <c r="AW54" i="15"/>
  <c r="AW42" i="15"/>
  <c r="AW30" i="15"/>
  <c r="AZ18" i="15"/>
  <c r="AV43" i="15"/>
  <c r="AV55" i="15"/>
  <c r="AV31" i="15"/>
  <c r="AY16" i="15"/>
  <c r="AU29" i="15"/>
  <c r="AU53" i="15"/>
  <c r="AU41" i="15"/>
  <c r="AX42" i="15"/>
  <c r="AX30" i="15"/>
  <c r="AX54" i="15"/>
  <c r="AX53" i="15"/>
  <c r="AX41" i="15"/>
  <c r="AX29" i="15"/>
  <c r="AZ15" i="16"/>
  <c r="AZ40" i="16" s="1"/>
  <c r="AV52" i="16"/>
  <c r="AV30" i="16"/>
  <c r="AV40" i="16"/>
  <c r="AZ17" i="16"/>
  <c r="AZ54" i="16" s="1"/>
  <c r="AY53" i="16"/>
  <c r="AY41" i="16"/>
  <c r="AY29" i="16"/>
  <c r="AZ41" i="16"/>
  <c r="AZ29" i="16"/>
  <c r="AZ53" i="16"/>
  <c r="BA29" i="16"/>
  <c r="AZ31" i="16"/>
  <c r="BF3" i="14"/>
  <c r="AZ8" i="14" s="1"/>
  <c r="AZ6" i="14"/>
  <c r="AZ3" i="14"/>
  <c r="BE3" i="14"/>
  <c r="BG3" i="14"/>
  <c r="AX6" i="14"/>
  <c r="AX3" i="14"/>
  <c r="AX8" i="14"/>
  <c r="BF3" i="13"/>
  <c r="AZ6" i="13"/>
  <c r="BF5" i="13"/>
  <c r="AV6" i="13" s="1"/>
  <c r="AZ8" i="13"/>
  <c r="AZ3" i="13"/>
  <c r="BG6" i="13"/>
  <c r="AW8" i="13" s="1"/>
  <c r="BG5" i="13"/>
  <c r="AW6" i="13" s="1"/>
  <c r="BA6" i="13"/>
  <c r="BA3" i="13"/>
  <c r="BE3" i="13"/>
  <c r="BA8" i="13"/>
  <c r="K54" i="12"/>
  <c r="H66" i="12" s="1"/>
  <c r="D54" i="12"/>
  <c r="H59" i="12" s="1"/>
  <c r="C54" i="12"/>
  <c r="H58" i="12" s="1"/>
  <c r="E54" i="12"/>
  <c r="H60" i="12" s="1"/>
  <c r="L54" i="12"/>
  <c r="H67" i="12" s="1"/>
  <c r="B54" i="12"/>
  <c r="H57" i="12" s="1"/>
  <c r="C29" i="11"/>
  <c r="C33" i="11"/>
  <c r="E33" i="11"/>
  <c r="B29" i="11"/>
  <c r="B35" i="11" s="1"/>
  <c r="B39" i="11" s="1"/>
  <c r="G24" i="11"/>
  <c r="G29" i="11" s="1"/>
  <c r="E29" i="11"/>
  <c r="D29" i="7"/>
  <c r="G24" i="7"/>
  <c r="G29" i="7" s="1"/>
  <c r="O27" i="2"/>
  <c r="R27" i="2" s="1"/>
  <c r="BA40" i="16" l="1"/>
  <c r="BA53" i="16"/>
  <c r="BA28" i="16"/>
  <c r="AZ43" i="16"/>
  <c r="BA31" i="16"/>
  <c r="AY31" i="16"/>
  <c r="BA42" i="16"/>
  <c r="BA43" i="16"/>
  <c r="BA54" i="16"/>
  <c r="AY52" i="16"/>
  <c r="AY43" i="16"/>
  <c r="AY28" i="16"/>
  <c r="AY54" i="16"/>
  <c r="AZ30" i="16"/>
  <c r="AY30" i="16"/>
  <c r="AZ42" i="16"/>
  <c r="BA40" i="15"/>
  <c r="BA28" i="15"/>
  <c r="BA52" i="15"/>
  <c r="AZ40" i="15"/>
  <c r="AZ28" i="15"/>
  <c r="AZ52" i="15"/>
  <c r="BA30" i="15"/>
  <c r="BA42" i="15"/>
  <c r="BA54" i="15"/>
  <c r="AZ43" i="15"/>
  <c r="AZ31" i="15"/>
  <c r="AZ55" i="15"/>
  <c r="BA41" i="15"/>
  <c r="BA29" i="15"/>
  <c r="BA53" i="15"/>
  <c r="AY53" i="15"/>
  <c r="AY41" i="15"/>
  <c r="AY29" i="15"/>
  <c r="AZ29" i="15"/>
  <c r="AZ53" i="15"/>
  <c r="AZ41" i="15"/>
  <c r="AY31" i="15"/>
  <c r="AY55" i="15"/>
  <c r="AY43" i="15"/>
  <c r="AY54" i="15"/>
  <c r="AY30" i="15"/>
  <c r="AY42" i="15"/>
  <c r="AY28" i="15"/>
  <c r="AY40" i="15"/>
  <c r="AY52" i="15"/>
  <c r="AZ30" i="15"/>
  <c r="AZ54" i="15"/>
  <c r="AZ42" i="15"/>
  <c r="BA55" i="15"/>
  <c r="BA43" i="15"/>
  <c r="BA31" i="15"/>
  <c r="AZ52" i="16"/>
  <c r="AZ28" i="16"/>
  <c r="BE5" i="14"/>
  <c r="AU6" i="14" s="1"/>
  <c r="AY3" i="14"/>
  <c r="AY8" i="14"/>
  <c r="AY6" i="14"/>
  <c r="BE6" i="14"/>
  <c r="AU8" i="14" s="1"/>
  <c r="BA6" i="14"/>
  <c r="BA8" i="14"/>
  <c r="BG5" i="14"/>
  <c r="AW6" i="14" s="1"/>
  <c r="BA3" i="14"/>
  <c r="BG6" i="14"/>
  <c r="AW8" i="14" s="1"/>
  <c r="BF6" i="14"/>
  <c r="AV8" i="14" s="1"/>
  <c r="BF5" i="14"/>
  <c r="AV6" i="14" s="1"/>
  <c r="AX3" i="13"/>
  <c r="AX8" i="13"/>
  <c r="AX6" i="13"/>
  <c r="AY6" i="13"/>
  <c r="BE6" i="13"/>
  <c r="AU8" i="13" s="1"/>
  <c r="BE5" i="13"/>
  <c r="AU6" i="13" s="1"/>
  <c r="AY3" i="13"/>
  <c r="AY8" i="13"/>
  <c r="BF6" i="13"/>
  <c r="AV8" i="13" s="1"/>
  <c r="S13" i="2"/>
  <c r="V13" i="2"/>
  <c r="T13" i="2"/>
  <c r="U13" i="2"/>
</calcChain>
</file>

<file path=xl/sharedStrings.xml><?xml version="1.0" encoding="utf-8"?>
<sst xmlns="http://schemas.openxmlformats.org/spreadsheetml/2006/main" count="1477" uniqueCount="139">
  <si>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</si>
  <si>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</si>
  <si>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</si>
  <si>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</si>
  <si>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</si>
  <si>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</si>
  <si>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</si>
  <si>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</si>
  <si>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</si>
  <si>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</si>
  <si>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</si>
  <si>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</si>
  <si>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Fuente:Softec, Base de Datos DIME Habitacional</t>
  </si>
  <si>
    <t>Segmento</t>
  </si>
  <si>
    <t>S</t>
  </si>
  <si>
    <t>E</t>
  </si>
  <si>
    <t>M</t>
  </si>
  <si>
    <t>R</t>
  </si>
  <si>
    <t>RP</t>
  </si>
  <si>
    <t>Total general</t>
  </si>
  <si>
    <t>1Q14</t>
  </si>
  <si>
    <t>2Q14</t>
  </si>
  <si>
    <t>3Q14</t>
  </si>
  <si>
    <t>4Q14</t>
  </si>
  <si>
    <t>1Q15</t>
  </si>
  <si>
    <t>Totales trimestrales</t>
  </si>
  <si>
    <t>I</t>
  </si>
  <si>
    <t>II</t>
  </si>
  <si>
    <t>III</t>
  </si>
  <si>
    <t>IV</t>
  </si>
  <si>
    <t>Total Res y Res+</t>
  </si>
  <si>
    <t>Promedio</t>
  </si>
  <si>
    <t>2018*</t>
  </si>
  <si>
    <t xml:space="preserve"> </t>
  </si>
  <si>
    <t>Promedios</t>
  </si>
  <si>
    <t>R y R+</t>
  </si>
  <si>
    <t>proyecciones</t>
  </si>
  <si>
    <t>2019*</t>
  </si>
  <si>
    <t>ANUAL</t>
  </si>
  <si>
    <t>Promedios trimestral</t>
  </si>
  <si>
    <t>4Q22</t>
  </si>
  <si>
    <t>1Q23</t>
  </si>
  <si>
    <t>2Q23</t>
  </si>
  <si>
    <t>3Q23</t>
  </si>
  <si>
    <t>4Q23</t>
  </si>
  <si>
    <t>Horizontal</t>
  </si>
  <si>
    <t xml:space="preserve">Vertical </t>
  </si>
  <si>
    <t>1Q24</t>
  </si>
  <si>
    <t>2Q24</t>
  </si>
  <si>
    <t>3Q24</t>
  </si>
  <si>
    <t>4Q24</t>
  </si>
  <si>
    <t>1Q25</t>
  </si>
  <si>
    <t>2018</t>
  </si>
  <si>
    <t>2019</t>
  </si>
  <si>
    <t>2020</t>
  </si>
  <si>
    <t>2021</t>
  </si>
  <si>
    <t>2022</t>
  </si>
  <si>
    <t>2Q18</t>
  </si>
  <si>
    <t>3Q18</t>
  </si>
  <si>
    <t>4Q18</t>
  </si>
  <si>
    <t>1Q19</t>
  </si>
  <si>
    <t>2Q19</t>
  </si>
  <si>
    <t>3Q19</t>
  </si>
  <si>
    <t>4Q20</t>
  </si>
  <si>
    <t>1Q20</t>
  </si>
  <si>
    <t>4Q19</t>
  </si>
  <si>
    <t>2Q20</t>
  </si>
  <si>
    <t>3Q20</t>
  </si>
  <si>
    <t>1Q21</t>
  </si>
  <si>
    <t>2Q21</t>
  </si>
  <si>
    <t>3Q21</t>
  </si>
  <si>
    <t>4Q21</t>
  </si>
  <si>
    <t>1Q22</t>
  </si>
  <si>
    <t>2Q22</t>
  </si>
  <si>
    <t>3Q22</t>
  </si>
  <si>
    <t xml:space="preserve">Ventas totales promedio al trimestre </t>
  </si>
  <si>
    <t>Ventas promedio al trimeste proyectos vertical</t>
  </si>
  <si>
    <t>Ventas promedio al trimestre proyectos horizontal</t>
  </si>
  <si>
    <t>Data</t>
  </si>
  <si>
    <t>Total</t>
  </si>
  <si>
    <t>Ventas promedio anauales (Vertical y Horizontal)</t>
  </si>
  <si>
    <t>2014</t>
  </si>
  <si>
    <t>2015</t>
  </si>
  <si>
    <t>2016</t>
  </si>
  <si>
    <t>2017</t>
  </si>
  <si>
    <t>2023</t>
  </si>
  <si>
    <t>2024</t>
  </si>
  <si>
    <t>2025</t>
  </si>
  <si>
    <t>Ventas promedio anauales Vertical</t>
  </si>
  <si>
    <t>Ventas totales</t>
  </si>
  <si>
    <t>Ventas verticales</t>
  </si>
  <si>
    <t>Ventas promedio anauales Horizontal</t>
  </si>
  <si>
    <t>Ventas horizontales</t>
  </si>
  <si>
    <t>337</t>
  </si>
  <si>
    <t>256</t>
  </si>
  <si>
    <t>230</t>
  </si>
  <si>
    <t>254</t>
  </si>
  <si>
    <t>355</t>
  </si>
  <si>
    <t>299</t>
  </si>
  <si>
    <t>274</t>
  </si>
  <si>
    <t>205</t>
  </si>
  <si>
    <t>225</t>
  </si>
  <si>
    <t>219</t>
  </si>
  <si>
    <t>212</t>
  </si>
  <si>
    <t>246</t>
  </si>
  <si>
    <t>260</t>
  </si>
  <si>
    <t>217</t>
  </si>
  <si>
    <t>241</t>
  </si>
  <si>
    <t>181</t>
  </si>
  <si>
    <t xml:space="preserve">optimista </t>
  </si>
  <si>
    <t>pesimista</t>
  </si>
  <si>
    <t>Distribucion de %</t>
  </si>
  <si>
    <t>Ajuste</t>
  </si>
  <si>
    <t>Base 2025</t>
  </si>
  <si>
    <t>Optimista 2025</t>
  </si>
  <si>
    <t>Pesimiasta 2025</t>
  </si>
  <si>
    <t>Caso optimista</t>
  </si>
  <si>
    <t>Caso pesismista</t>
  </si>
  <si>
    <t>Ventas Verticales</t>
  </si>
  <si>
    <t>Porcentaje para escenarios</t>
  </si>
  <si>
    <t>escenario</t>
  </si>
  <si>
    <t>base</t>
  </si>
  <si>
    <t>optimista</t>
  </si>
  <si>
    <t>año</t>
  </si>
  <si>
    <t>Ventas Horizontales</t>
  </si>
  <si>
    <t>Datos reales</t>
  </si>
  <si>
    <t xml:space="preserve">Datos estimaciones base </t>
  </si>
  <si>
    <t>tabla de %</t>
  </si>
  <si>
    <t xml:space="preserve">Datos estimaciones optimista  </t>
  </si>
  <si>
    <t xml:space="preserve">Datos estimaciones pesimista  </t>
  </si>
  <si>
    <t>Ventas promedio al trimestre proyectos vertical</t>
  </si>
  <si>
    <t>Conservador</t>
  </si>
  <si>
    <t>Moderado</t>
  </si>
  <si>
    <t>Optimista</t>
  </si>
  <si>
    <t xml:space="preserve">S </t>
  </si>
  <si>
    <t xml:space="preserve">E </t>
  </si>
  <si>
    <t xml:space="preserve">M </t>
  </si>
  <si>
    <t xml:space="preserve">R </t>
  </si>
  <si>
    <t xml:space="preserve">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</si>
</sst>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scheme val="minor"/>
    </font>
    <font>
      <sz val="18"/>
      <color theme="3"/>
      <name val="Cambria"/>
      <family val="2"/>
      <scheme val="maj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7"/>
      <color rgb="FFCCCCCC"/>
      <name val="Segoe UI"/>
      <family val="2"/>
    </font>
    <font>
      <sz val="7"/>
      <color rgb="FFCCCCCC"/>
      <name val="Segoe UI"/>
      <family val="2"/>
    </font>
    <font>
      <sz val="7"/>
      <color rgb="FFCCCCCC"/>
      <name val="Consolas"/>
      <family val="3"/>
    </font>
    <font>
      <sz val="12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2F2F2"/>
      </patternFill>
    </fill>
  </fills>
  <borders count="2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ck">
        <color theme="0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6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2" fillId="5" borderId="27" applyNumberFormat="0" applyAlignment="0" applyProtection="0"/>
  </cellStyleXfs>
  <cellXfs count="78">
    <xf numFmtId="0" fontId="0" fillId="0" borderId="0" xfId="0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147" applyNumberFormat="1" applyFont="1" applyBorder="1"/>
    <xf numFmtId="0" fontId="4" fillId="0" borderId="6" xfId="0" applyFont="1" applyBorder="1"/>
    <xf numFmtId="164" fontId="0" fillId="0" borderId="6" xfId="0" applyNumberFormat="1" applyBorder="1"/>
    <xf numFmtId="0" fontId="0" fillId="0" borderId="7" xfId="0" applyBorder="1" applyAlignment="1">
      <alignment horizontal="center" vertical="center"/>
    </xf>
    <xf numFmtId="0" fontId="6" fillId="2" borderId="8" xfId="0" applyFont="1" applyFill="1" applyBorder="1"/>
    <xf numFmtId="0" fontId="6" fillId="2" borderId="9" xfId="0" applyFont="1" applyFill="1" applyBorder="1"/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1" fontId="0" fillId="0" borderId="0" xfId="0" applyNumberFormat="1"/>
    <xf numFmtId="0" fontId="0" fillId="0" borderId="18" xfId="0" applyBorder="1"/>
    <xf numFmtId="0" fontId="6" fillId="2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1" fontId="0" fillId="0" borderId="0" xfId="0" applyNumberFormat="1" applyAlignment="1">
      <alignment horizontal="right"/>
    </xf>
    <xf numFmtId="0" fontId="0" fillId="0" borderId="6" xfId="0" applyBorder="1" applyAlignment="1">
      <alignment horizontal="right" vertical="center"/>
    </xf>
    <xf numFmtId="0" fontId="0" fillId="3" borderId="6" xfId="0" applyFill="1" applyBorder="1" applyAlignment="1">
      <alignment horizontal="right"/>
    </xf>
    <xf numFmtId="0" fontId="0" fillId="3" borderId="10" xfId="0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0" fontId="0" fillId="4" borderId="10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3" xfId="0" applyFill="1" applyBorder="1" applyAlignment="1">
      <alignment horizontal="right"/>
    </xf>
    <xf numFmtId="0" fontId="0" fillId="0" borderId="14" xfId="0" applyBorder="1" applyAlignment="1">
      <alignment horizontal="right" vertical="center"/>
    </xf>
    <xf numFmtId="0" fontId="0" fillId="0" borderId="16" xfId="0" applyBorder="1" applyAlignment="1">
      <alignment vertical="center"/>
    </xf>
    <xf numFmtId="1" fontId="0" fillId="0" borderId="16" xfId="0" applyNumberFormat="1" applyBorder="1" applyAlignment="1">
      <alignment vertical="center"/>
    </xf>
    <xf numFmtId="1" fontId="0" fillId="0" borderId="16" xfId="0" applyNumberFormat="1" applyBorder="1" applyAlignment="1">
      <alignment horizontal="right" vertical="center"/>
    </xf>
    <xf numFmtId="0" fontId="9" fillId="0" borderId="21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10" fillId="0" borderId="0" xfId="0" applyFont="1"/>
    <xf numFmtId="9" fontId="0" fillId="0" borderId="0" xfId="147" applyFont="1"/>
    <xf numFmtId="165" fontId="0" fillId="0" borderId="0" xfId="161" applyNumberFormat="1" applyFont="1"/>
    <xf numFmtId="0" fontId="0" fillId="0" borderId="0" xfId="161" applyNumberFormat="1" applyFont="1"/>
    <xf numFmtId="9" fontId="0" fillId="0" borderId="0" xfId="0" applyNumberFormat="1"/>
    <xf numFmtId="9" fontId="0" fillId="0" borderId="0" xfId="0" applyNumberFormat="1" applyAlignment="1">
      <alignment vertical="center" wrapText="1"/>
    </xf>
    <xf numFmtId="0" fontId="11" fillId="0" borderId="0" xfId="0" applyFont="1"/>
    <xf numFmtId="1" fontId="11" fillId="0" borderId="0" xfId="0" applyNumberFormat="1" applyFont="1"/>
    <xf numFmtId="1" fontId="11" fillId="0" borderId="0" xfId="161" applyNumberFormat="1" applyFont="1"/>
    <xf numFmtId="165" fontId="0" fillId="0" borderId="0" xfId="0" applyNumberFormat="1"/>
    <xf numFmtId="43" fontId="0" fillId="0" borderId="0" xfId="0" applyNumberFormat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5" borderId="27" xfId="162" applyAlignment="1">
      <alignment horizontal="left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5" fillId="0" borderId="0" xfId="160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</cellXfs>
  <cellStyles count="163">
    <cellStyle name="Cálculo" xfId="162" builtinId="22"/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Millares" xfId="161" builtinId="3"/>
    <cellStyle name="Normal" xfId="0" builtinId="0"/>
    <cellStyle name="Porcentaje" xfId="147" builtinId="5"/>
    <cellStyle name="Título" xfId="160" builtinId="15"/>
  </cellStyles>
  <dxfs count="119"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numFmt numFmtId="1" formatCode="0"/>
      <alignment horizontal="right" textRotation="0" wrapText="0" indent="0" justifyLastLine="0" shrinkToFit="0" readingOrder="0"/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left style="thin">
          <color indexed="22"/>
        </left>
        <bottom style="thin">
          <color indexed="22"/>
        </bottom>
      </border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numFmt numFmtId="1" formatCode="0"/>
      <alignment horizontal="general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left style="thin">
          <color indexed="22"/>
        </left>
        <bottom style="thin">
          <color indexed="22"/>
        </bottom>
      </border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alignment horizontal="right" textRotation="0" wrapText="0" indent="0" justifyLastLine="0" shrinkToFit="0" readingOrder="0"/>
    </dxf>
    <dxf>
      <numFmt numFmtId="1" formatCode="0"/>
      <alignment horizontal="right" textRotation="0" wrapText="0" indent="0" justifyLastLine="0" shrinkToFit="0" readingOrder="0"/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left style="thin">
          <color indexed="22"/>
        </left>
        <bottom style="thin">
          <color indexed="22"/>
        </bottom>
      </border>
    </dxf>
    <dxf>
      <numFmt numFmtId="1" formatCode="0"/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22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left style="thin">
          <color indexed="22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righ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 outline="0">
        <left/>
        <right style="thin">
          <color indexed="22"/>
        </right>
        <top/>
        <bottom/>
      </border>
    </dxf>
    <dxf>
      <border outline="0">
        <right style="thin">
          <color indexed="22"/>
        </right>
      </border>
    </dxf>
  </dxfs>
  <tableStyles count="0" defaultTableStyle="TableStyleMedium9" defaultPivotStyle="PivotStyleMedium4"/>
  <colors>
    <mruColors>
      <color rgb="FFFFCC66"/>
      <color rgb="FFFFD8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Vertical!$AC$10:$AZ$11</c:f>
              <c:multiLvlStrCache>
                <c:ptCount val="24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</c:lvl>
                <c:lvl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Vertical!$AC$12:$AZ$12</c:f>
              <c:numCache>
                <c:formatCode>General</c:formatCode>
                <c:ptCount val="24"/>
                <c:pt idx="0">
                  <c:v>290</c:v>
                </c:pt>
                <c:pt idx="1">
                  <c:v>301</c:v>
                </c:pt>
                <c:pt idx="2">
                  <c:v>375</c:v>
                </c:pt>
                <c:pt idx="3">
                  <c:v>427</c:v>
                </c:pt>
                <c:pt idx="4">
                  <c:v>383</c:v>
                </c:pt>
                <c:pt idx="5">
                  <c:v>458</c:v>
                </c:pt>
                <c:pt idx="6">
                  <c:v>462</c:v>
                </c:pt>
                <c:pt idx="7">
                  <c:v>401</c:v>
                </c:pt>
                <c:pt idx="8" formatCode="_-* #,##0_-;\-* #,##0_-;_-* &quot;-&quot;??_-;_-@_-">
                  <c:v>411</c:v>
                </c:pt>
                <c:pt idx="9" formatCode="_-* #,##0_-;\-* #,##0_-;_-* &quot;-&quot;??_-;_-@_-">
                  <c:v>366</c:v>
                </c:pt>
                <c:pt idx="10" formatCode="_-* #,##0_-;\-* #,##0_-;_-* &quot;-&quot;??_-;_-@_-">
                  <c:v>441</c:v>
                </c:pt>
                <c:pt idx="11" formatCode="_-* #,##0_-;\-* #,##0_-;_-* &quot;-&quot;??_-;_-@_-">
                  <c:v>486</c:v>
                </c:pt>
                <c:pt idx="12" formatCode="_-* #,##0_-;\-* #,##0_-;_-* &quot;-&quot;??_-;_-@_-">
                  <c:v>441</c:v>
                </c:pt>
                <c:pt idx="13" formatCode="_-* #,##0_-;\-* #,##0_-;_-* &quot;-&quot;??_-;_-@_-">
                  <c:v>492</c:v>
                </c:pt>
                <c:pt idx="14" formatCode="_-* #,##0_-;\-* #,##0_-;_-* &quot;-&quot;??_-;_-@_-">
                  <c:v>531</c:v>
                </c:pt>
                <c:pt idx="15" formatCode="_-* #,##0_-;\-* #,##0_-;_-* &quot;-&quot;??_-;_-@_-">
                  <c:v>531</c:v>
                </c:pt>
                <c:pt idx="16" formatCode="_-* #,##0_-;\-* #,##0_-;_-* &quot;-&quot;??_-;_-@_-">
                  <c:v>594</c:v>
                </c:pt>
                <c:pt idx="17" formatCode="_-* #,##0_-;\-* #,##0_-;_-* &quot;-&quot;??_-;_-@_-">
                  <c:v>588.48894522000001</c:v>
                </c:pt>
                <c:pt idx="18" formatCode="_-* #,##0_-;\-* #,##0_-;_-* &quot;-&quot;??_-;_-@_-">
                  <c:v>551.43593755799998</c:v>
                </c:pt>
                <c:pt idx="19" formatCode="_-* #,##0_-;\-* #,##0_-;_-* &quot;-&quot;??_-;_-@_-">
                  <c:v>530.29392730379993</c:v>
                </c:pt>
                <c:pt idx="20" formatCode="_-* #,##0_-;\-* #,##0_-;_-* &quot;-&quot;??_-;_-@_-">
                  <c:v>509.1519170496</c:v>
                </c:pt>
                <c:pt idx="21" formatCode="0">
                  <c:v>552.11254703497013</c:v>
                </c:pt>
                <c:pt idx="22" formatCode="0">
                  <c:v>589.286177873111</c:v>
                </c:pt>
                <c:pt idx="23" formatCode="0">
                  <c:v>565.83993777160401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3-47CA-B25E-0AEC6DA1719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Vertical!$AC$10:$AZ$11</c:f>
              <c:multiLvlStrCache>
                <c:ptCount val="24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</c:lvl>
                <c:lvl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Vertical!$AC$13:$AZ$13</c:f>
              <c:numCache>
                <c:formatCode>General</c:formatCode>
                <c:ptCount val="24"/>
                <c:pt idx="18" formatCode="0">
                  <c:v>568.7246660841239</c:v>
                </c:pt>
                <c:pt idx="19" formatCode="0">
                  <c:v>546.09651770164317</c:v>
                </c:pt>
                <c:pt idx="20" formatCode="0">
                  <c:v>522.82107699423261</c:v>
                </c:pt>
                <c:pt idx="21" formatCode="0">
                  <c:v>574.68862535221626</c:v>
                </c:pt>
                <c:pt idx="22" formatCode="0">
                  <c:v>613.38229917008164</c:v>
                </c:pt>
                <c:pt idx="23" formatCode="0">
                  <c:v>588.97733397598392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3-47CA-B25E-0AEC6DA17199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Vertical!$AC$10:$AZ$11</c:f>
              <c:multiLvlStrCache>
                <c:ptCount val="24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</c:lvl>
                <c:lvl>
                  <c:pt idx="1">
                    <c:v>2021</c:v>
                  </c:pt>
                  <c:pt idx="5">
                    <c:v>2022</c:v>
                  </c:pt>
                  <c:pt idx="9">
                    <c:v>2023</c:v>
                  </c:pt>
                  <c:pt idx="13">
                    <c:v>2024</c:v>
                  </c:pt>
                  <c:pt idx="17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Vertical!$AC$14:$AZ$14</c:f>
              <c:numCache>
                <c:formatCode>General</c:formatCode>
                <c:ptCount val="24"/>
                <c:pt idx="18" formatCode="0">
                  <c:v>532.79914733844942</c:v>
                </c:pt>
                <c:pt idx="19" formatCode="0">
                  <c:v>511.60038652674524</c:v>
                </c:pt>
                <c:pt idx="20" formatCode="0">
                  <c:v>489.79522191480521</c:v>
                </c:pt>
                <c:pt idx="21" formatCode="0">
                  <c:v>522.82332707758394</c:v>
                </c:pt>
                <c:pt idx="22" formatCode="0">
                  <c:v>558.02492040982122</c:v>
                </c:pt>
                <c:pt idx="23" formatCode="0">
                  <c:v>535.82248845430661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F3-47CA-B25E-0AEC6DA17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405936"/>
        <c:axId val="1198406416"/>
      </c:lineChart>
      <c:catAx>
        <c:axId val="119840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8406416"/>
        <c:crosses val="autoZero"/>
        <c:auto val="1"/>
        <c:lblAlgn val="ctr"/>
        <c:lblOffset val="100"/>
        <c:noMultiLvlLbl val="0"/>
      </c:catAx>
      <c:valAx>
        <c:axId val="119840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840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Vertical!$B$15</c:f>
              <c:strCache>
                <c:ptCount val="1"/>
                <c:pt idx="0">
                  <c:v>Ventas verticales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Vertical!$A$16:$A$28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Vertical!$B$16:$B$28</c:f>
              <c:numCache>
                <c:formatCode>General</c:formatCode>
                <c:ptCount val="13"/>
                <c:pt idx="0">
                  <c:v>222</c:v>
                </c:pt>
                <c:pt idx="1">
                  <c:v>270</c:v>
                </c:pt>
                <c:pt idx="2">
                  <c:v>450</c:v>
                </c:pt>
                <c:pt idx="3">
                  <c:v>483</c:v>
                </c:pt>
                <c:pt idx="4">
                  <c:v>761</c:v>
                </c:pt>
                <c:pt idx="5">
                  <c:v>1074</c:v>
                </c:pt>
                <c:pt idx="6" formatCode="0">
                  <c:v>1101</c:v>
                </c:pt>
                <c:pt idx="7">
                  <c:v>1486</c:v>
                </c:pt>
                <c:pt idx="8">
                  <c:v>1732</c:v>
                </c:pt>
                <c:pt idx="9">
                  <c:v>1734</c:v>
                </c:pt>
                <c:pt idx="10">
                  <c:v>2148</c:v>
                </c:pt>
                <c:pt idx="11">
                  <c:v>2179</c:v>
                </c:pt>
                <c:pt idx="12">
                  <c:v>2248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1-473C-AE65-D9429A1D67F5}"/>
            </c:ext>
          </c:extLst>
        </c:ser>
        <c:ser>
          <c:idx val="1"/>
          <c:order val="1"/>
          <c:tx>
            <c:strRef>
              <c:f>Vertical!$C$15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Vertical!$A$16:$A$28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Vertical!$C$16:$C$28</c:f>
              <c:numCache>
                <c:formatCode>General</c:formatCode>
                <c:ptCount val="13"/>
                <c:pt idx="11" formatCode="0">
                  <c:v>2226.131206</c:v>
                </c:pt>
                <c:pt idx="12" formatCode="0">
                  <c:v>2340.9225080000001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1-473C-AE65-D9429A1D67F5}"/>
            </c:ext>
          </c:extLst>
        </c:ser>
        <c:ser>
          <c:idx val="2"/>
          <c:order val="2"/>
          <c:tx>
            <c:strRef>
              <c:f>Vertical!$D$15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Vertical!$A$16:$A$28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Vertical!$D$16:$D$28</c:f>
              <c:numCache>
                <c:formatCode>General</c:formatCode>
                <c:ptCount val="13"/>
                <c:pt idx="11" formatCode="0">
                  <c:v>2122.6837009999999</c:v>
                </c:pt>
                <c:pt idx="12" formatCode="0">
                  <c:v>2129.6556780000001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C1-473C-AE65-D9429A1D6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128128"/>
        <c:axId val="275121888"/>
      </c:lineChart>
      <c:catAx>
        <c:axId val="27512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5121888"/>
        <c:crosses val="autoZero"/>
        <c:auto val="1"/>
        <c:lblAlgn val="ctr"/>
        <c:lblOffset val="100"/>
        <c:noMultiLvlLbl val="0"/>
      </c:catAx>
      <c:valAx>
        <c:axId val="27512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512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Horizontal!$B$10:$BA$11</c:f>
              <c:multiLvlStrCache>
                <c:ptCount val="5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  <c:pt idx="48">
                    <c:v>I</c:v>
                  </c:pt>
                  <c:pt idx="49">
                    <c:v>II</c:v>
                  </c:pt>
                  <c:pt idx="50">
                    <c:v>III</c:v>
                  </c:pt>
                  <c:pt idx="51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  <c:pt idx="44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Horizontal!$B$12:$BA$12</c:f>
              <c:numCache>
                <c:formatCode>_-* #,##0_-;\-* #,##0_-;_-* "-"??_-;_-@_-</c:formatCode>
                <c:ptCount val="52"/>
                <c:pt idx="0">
                  <c:v>375</c:v>
                </c:pt>
                <c:pt idx="1">
                  <c:v>270</c:v>
                </c:pt>
                <c:pt idx="2">
                  <c:v>276</c:v>
                </c:pt>
                <c:pt idx="3">
                  <c:v>387</c:v>
                </c:pt>
                <c:pt idx="4">
                  <c:v>459</c:v>
                </c:pt>
                <c:pt idx="5">
                  <c:v>435</c:v>
                </c:pt>
                <c:pt idx="6">
                  <c:v>396</c:v>
                </c:pt>
                <c:pt idx="7">
                  <c:v>315</c:v>
                </c:pt>
                <c:pt idx="8">
                  <c:v>294</c:v>
                </c:pt>
                <c:pt idx="9">
                  <c:v>288</c:v>
                </c:pt>
                <c:pt idx="10">
                  <c:v>324</c:v>
                </c:pt>
                <c:pt idx="11">
                  <c:v>342</c:v>
                </c:pt>
                <c:pt idx="12">
                  <c:v>207</c:v>
                </c:pt>
                <c:pt idx="13">
                  <c:v>183</c:v>
                </c:pt>
                <c:pt idx="14">
                  <c:v>240</c:v>
                </c:pt>
                <c:pt idx="15">
                  <c:v>174</c:v>
                </c:pt>
                <c:pt idx="16">
                  <c:v>243</c:v>
                </c:pt>
                <c:pt idx="17" formatCode="General">
                  <c:v>337</c:v>
                </c:pt>
                <c:pt idx="18" formatCode="General">
                  <c:v>256</c:v>
                </c:pt>
                <c:pt idx="19" formatCode="General">
                  <c:v>230</c:v>
                </c:pt>
                <c:pt idx="20" formatCode="General">
                  <c:v>254</c:v>
                </c:pt>
                <c:pt idx="21" formatCode="General">
                  <c:v>355</c:v>
                </c:pt>
                <c:pt idx="22" formatCode="General">
                  <c:v>299</c:v>
                </c:pt>
                <c:pt idx="23" formatCode="General">
                  <c:v>274</c:v>
                </c:pt>
                <c:pt idx="24" formatCode="General">
                  <c:v>274</c:v>
                </c:pt>
                <c:pt idx="25" formatCode="General">
                  <c:v>205</c:v>
                </c:pt>
                <c:pt idx="26" formatCode="General">
                  <c:v>225</c:v>
                </c:pt>
                <c:pt idx="27" formatCode="General">
                  <c:v>219</c:v>
                </c:pt>
                <c:pt idx="28" formatCode="General">
                  <c:v>212</c:v>
                </c:pt>
                <c:pt idx="29" formatCode="General">
                  <c:v>246</c:v>
                </c:pt>
                <c:pt idx="30" formatCode="General">
                  <c:v>260</c:v>
                </c:pt>
                <c:pt idx="31" formatCode="General">
                  <c:v>217</c:v>
                </c:pt>
                <c:pt idx="32" formatCode="General">
                  <c:v>241</c:v>
                </c:pt>
                <c:pt idx="33" formatCode="General">
                  <c:v>225</c:v>
                </c:pt>
                <c:pt idx="34" formatCode="General">
                  <c:v>181</c:v>
                </c:pt>
                <c:pt idx="35">
                  <c:v>132</c:v>
                </c:pt>
                <c:pt idx="36">
                  <c:v>129</c:v>
                </c:pt>
                <c:pt idx="37">
                  <c:v>120</c:v>
                </c:pt>
                <c:pt idx="38">
                  <c:v>102</c:v>
                </c:pt>
                <c:pt idx="39">
                  <c:v>108</c:v>
                </c:pt>
                <c:pt idx="40">
                  <c:v>150</c:v>
                </c:pt>
                <c:pt idx="41">
                  <c:v>120</c:v>
                </c:pt>
                <c:pt idx="42">
                  <c:v>126</c:v>
                </c:pt>
                <c:pt idx="43">
                  <c:v>189</c:v>
                </c:pt>
                <c:pt idx="44">
                  <c:v>162</c:v>
                </c:pt>
                <c:pt idx="45">
                  <c:v>141.6294</c:v>
                </c:pt>
                <c:pt idx="46">
                  <c:v>136.19933999999998</c:v>
                </c:pt>
                <c:pt idx="47">
                  <c:v>130.76927999999998</c:v>
                </c:pt>
                <c:pt idx="48" formatCode="0">
                  <c:v>146.51422449222329</c:v>
                </c:pt>
                <c:pt idx="49" formatCode="0">
                  <c:v>142.13353125453611</c:v>
                </c:pt>
                <c:pt idx="50" formatCode="0">
                  <c:v>137.44481123367629</c:v>
                </c:pt>
                <c:pt idx="51" formatCode="0">
                  <c:v>133.70743301956429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5-4BC5-B415-0755BA2DC1D4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Horizontal!$B$10:$BA$11</c:f>
              <c:multiLvlStrCache>
                <c:ptCount val="5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  <c:pt idx="48">
                    <c:v>I</c:v>
                  </c:pt>
                  <c:pt idx="49">
                    <c:v>II</c:v>
                  </c:pt>
                  <c:pt idx="50">
                    <c:v>III</c:v>
                  </c:pt>
                  <c:pt idx="51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  <c:pt idx="44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Horizontal!$B$13:$BA$13</c:f>
              <c:numCache>
                <c:formatCode>General</c:formatCode>
                <c:ptCount val="52"/>
                <c:pt idx="45" formatCode="0">
                  <c:v>170.10134203809207</c:v>
                </c:pt>
                <c:pt idx="46" formatCode="0">
                  <c:v>164.49001611837758</c:v>
                </c:pt>
                <c:pt idx="47" formatCode="0">
                  <c:v>160.01722884353043</c:v>
                </c:pt>
                <c:pt idx="48" formatCode="0">
                  <c:v>197.07080046615286</c:v>
                </c:pt>
                <c:pt idx="49" formatCode="0">
                  <c:v>191.17849392772871</c:v>
                </c:pt>
                <c:pt idx="50" formatCode="0">
                  <c:v>184.87187209032771</c:v>
                </c:pt>
                <c:pt idx="51" formatCode="0">
                  <c:v>179.84486451579079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5-4BC5-B415-0755BA2DC1D4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Horizontal!$B$10:$BA$11</c:f>
              <c:multiLvlStrCache>
                <c:ptCount val="5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  <c:pt idx="42">
                    <c:v>III</c:v>
                  </c:pt>
                  <c:pt idx="43">
                    <c:v>IV</c:v>
                  </c:pt>
                  <c:pt idx="44">
                    <c:v>I</c:v>
                  </c:pt>
                  <c:pt idx="45">
                    <c:v>II</c:v>
                  </c:pt>
                  <c:pt idx="46">
                    <c:v>III</c:v>
                  </c:pt>
                  <c:pt idx="47">
                    <c:v>IV</c:v>
                  </c:pt>
                  <c:pt idx="48">
                    <c:v>I</c:v>
                  </c:pt>
                  <c:pt idx="49">
                    <c:v>II</c:v>
                  </c:pt>
                  <c:pt idx="50">
                    <c:v>III</c:v>
                  </c:pt>
                  <c:pt idx="51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  <c:pt idx="44">
                    <c:v>2025</c:v>
                  </c:pt>
                  <c:pt idx="48">
                    <c:v>2026</c:v>
                  </c:pt>
                </c:lvl>
              </c:multiLvlStrCache>
            </c:multiLvlStrRef>
          </c:cat>
          <c:val>
            <c:numRef>
              <c:f>Horizontal!$B$14:$BA$14</c:f>
              <c:numCache>
                <c:formatCode>General</c:formatCode>
                <c:ptCount val="52"/>
                <c:pt idx="45" formatCode="0">
                  <c:v>136.8078024548187</c:v>
                </c:pt>
                <c:pt idx="46" formatCode="0">
                  <c:v>132.29476829097305</c:v>
                </c:pt>
                <c:pt idx="47" formatCode="0">
                  <c:v>128.69742925420823</c:v>
                </c:pt>
                <c:pt idx="48" formatCode="0">
                  <c:v>146.51422449222329</c:v>
                </c:pt>
                <c:pt idx="49" formatCode="0">
                  <c:v>142.13353125453611</c:v>
                </c:pt>
                <c:pt idx="50" formatCode="0">
                  <c:v>137.44481123367629</c:v>
                </c:pt>
                <c:pt idx="51" formatCode="0">
                  <c:v>133.70743301956429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15-4BC5-B415-0755BA2DC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8405936"/>
        <c:axId val="1198406416"/>
      </c:lineChart>
      <c:catAx>
        <c:axId val="119840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8406416"/>
        <c:crosses val="autoZero"/>
        <c:auto val="1"/>
        <c:lblAlgn val="ctr"/>
        <c:lblOffset val="100"/>
        <c:noMultiLvlLbl val="0"/>
      </c:catAx>
      <c:valAx>
        <c:axId val="119840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840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Horizontal!$B$15</c:f>
              <c:strCache>
                <c:ptCount val="1"/>
                <c:pt idx="0">
                  <c:v>Ventas horizontales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Horizontal!$A$16:$A$28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Horizontal!$B$16:$B$28</c:f>
              <c:numCache>
                <c:formatCode>General</c:formatCode>
                <c:ptCount val="13"/>
                <c:pt idx="0">
                  <c:v>1308</c:v>
                </c:pt>
                <c:pt idx="1">
                  <c:v>1605</c:v>
                </c:pt>
                <c:pt idx="2">
                  <c:v>1248</c:v>
                </c:pt>
                <c:pt idx="3">
                  <c:v>804</c:v>
                </c:pt>
                <c:pt idx="4">
                  <c:v>1066</c:v>
                </c:pt>
                <c:pt idx="5">
                  <c:v>1182</c:v>
                </c:pt>
                <c:pt idx="6" formatCode="0">
                  <c:v>923</c:v>
                </c:pt>
                <c:pt idx="7">
                  <c:v>935</c:v>
                </c:pt>
                <c:pt idx="8">
                  <c:v>779</c:v>
                </c:pt>
                <c:pt idx="9">
                  <c:v>459</c:v>
                </c:pt>
                <c:pt idx="10">
                  <c:v>585</c:v>
                </c:pt>
                <c:pt idx="11" formatCode="_-* #,##0_-;\-* #,##0_-;_-* &quot;-&quot;??_-;_-@_-">
                  <c:v>570.59802000000002</c:v>
                </c:pt>
                <c:pt idx="12" formatCode="0">
                  <c:v>559.79999999999995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3D-4EDD-A706-41F79D867FF0}"/>
            </c:ext>
          </c:extLst>
        </c:ser>
        <c:ser>
          <c:idx val="1"/>
          <c:order val="1"/>
          <c:tx>
            <c:strRef>
              <c:f>Horizontal!$C$15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Horizontal!$A$16:$A$28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Horizontal!$C$16:$C$28</c:f>
              <c:numCache>
                <c:formatCode>General</c:formatCode>
                <c:ptCount val="13"/>
                <c:pt idx="11">
                  <c:v>656.60858700000006</c:v>
                </c:pt>
                <c:pt idx="12">
                  <c:v>752.96603100000004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3D-4EDD-A706-41F79D867FF0}"/>
            </c:ext>
          </c:extLst>
        </c:ser>
        <c:ser>
          <c:idx val="2"/>
          <c:order val="2"/>
          <c:tx>
            <c:strRef>
              <c:f>Horizontal!$D$15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Horizontal!$A$16:$A$28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Horizontal!$D$16:$D$28</c:f>
              <c:numCache>
                <c:formatCode>General</c:formatCode>
                <c:ptCount val="13"/>
                <c:pt idx="11" formatCode="_(* #,##0.00_);_(* \(#,##0.00\);_(* &quot;-&quot;??_);_(@_)">
                  <c:v>559.79999999999995</c:v>
                </c:pt>
                <c:pt idx="12">
                  <c:v>559.79999999999995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3D-4EDD-A706-41F79D867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128128"/>
        <c:axId val="275121888"/>
      </c:lineChart>
      <c:catAx>
        <c:axId val="27512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5121888"/>
        <c:crosses val="autoZero"/>
        <c:auto val="1"/>
        <c:lblAlgn val="ctr"/>
        <c:lblOffset val="100"/>
        <c:noMultiLvlLbl val="0"/>
      </c:catAx>
      <c:valAx>
        <c:axId val="27512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512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Vertical_seg!$BY$33</c:f>
              <c:strCache>
                <c:ptCount val="1"/>
                <c:pt idx="0">
                  <c:v>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Vertical_seg!$BZ$31:$CK$32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Conservador</c:v>
                  </c:pt>
                  <c:pt idx="4">
                    <c:v>Moderado</c:v>
                  </c:pt>
                  <c:pt idx="8">
                    <c:v>Optimista</c:v>
                  </c:pt>
                </c:lvl>
              </c:multiLvlStrCache>
            </c:multiLvlStrRef>
          </c:cat>
          <c:val>
            <c:numRef>
              <c:f>Vertical_seg!$BZ$33:$CK$33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C-41B6-9B09-130FF84D37A3}"/>
            </c:ext>
          </c:extLst>
        </c:ser>
        <c:ser>
          <c:idx val="1"/>
          <c:order val="1"/>
          <c:tx>
            <c:strRef>
              <c:f>Vertical_seg!$BY$34</c:f>
              <c:strCache>
                <c:ptCount val="1"/>
                <c:pt idx="0">
                  <c:v>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Vertical_seg!$BZ$31:$CK$32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Conservador</c:v>
                  </c:pt>
                  <c:pt idx="4">
                    <c:v>Moderado</c:v>
                  </c:pt>
                  <c:pt idx="8">
                    <c:v>Optimista</c:v>
                  </c:pt>
                </c:lvl>
              </c:multiLvlStrCache>
            </c:multiLvlStrRef>
          </c:cat>
          <c:val>
            <c:numRef>
              <c:f>Vertical_seg!$BZ$34:$CK$34</c:f>
              <c:numCache>
                <c:formatCode>0</c:formatCode>
                <c:ptCount val="12"/>
                <c:pt idx="0">
                  <c:v>0</c:v>
                </c:pt>
                <c:pt idx="1">
                  <c:v>18.498000913865383</c:v>
                </c:pt>
                <c:pt idx="2">
                  <c:v>4.3660489025586724</c:v>
                </c:pt>
                <c:pt idx="3">
                  <c:v>3.6851904987776516</c:v>
                </c:pt>
                <c:pt idx="4">
                  <c:v>0</c:v>
                </c:pt>
                <c:pt idx="5">
                  <c:v>19.254390747037323</c:v>
                </c:pt>
                <c:pt idx="6">
                  <c:v>4.5445781942591346</c:v>
                </c:pt>
                <c:pt idx="7">
                  <c:v>3.8358792483110071</c:v>
                </c:pt>
                <c:pt idx="8">
                  <c:v>0</c:v>
                </c:pt>
                <c:pt idx="9">
                  <c:v>17.516693714005974</c:v>
                </c:pt>
                <c:pt idx="10">
                  <c:v>4.1344327812832296</c:v>
                </c:pt>
                <c:pt idx="11">
                  <c:v>3.4896934833897153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3C-41B6-9B09-130FF84D37A3}"/>
            </c:ext>
          </c:extLst>
        </c:ser>
        <c:ser>
          <c:idx val="2"/>
          <c:order val="2"/>
          <c:tx>
            <c:strRef>
              <c:f>Vertical_seg!$BY$35</c:f>
              <c:strCache>
                <c:ptCount val="1"/>
                <c:pt idx="0">
                  <c:v>M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Vertical_seg!$BZ$31:$CK$32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Conservador</c:v>
                  </c:pt>
                  <c:pt idx="4">
                    <c:v>Moderado</c:v>
                  </c:pt>
                  <c:pt idx="8">
                    <c:v>Optimista</c:v>
                  </c:pt>
                </c:lvl>
              </c:multiLvlStrCache>
            </c:multiLvlStrRef>
          </c:cat>
          <c:val>
            <c:numRef>
              <c:f>Vertical_seg!$BZ$35:$CK$35</c:f>
              <c:numCache>
                <c:formatCode>0</c:formatCode>
                <c:ptCount val="12"/>
                <c:pt idx="0">
                  <c:v>71.703829656414911</c:v>
                </c:pt>
                <c:pt idx="1">
                  <c:v>86.986467107350435</c:v>
                </c:pt>
                <c:pt idx="2">
                  <c:v>83.517335447927437</c:v>
                </c:pt>
                <c:pt idx="3">
                  <c:v>63.778921927708673</c:v>
                </c:pt>
                <c:pt idx="4">
                  <c:v>74.635824740864905</c:v>
                </c:pt>
                <c:pt idx="5">
                  <c:v>90.543374669952385</c:v>
                </c:pt>
                <c:pt idx="6">
                  <c:v>86.932388983743394</c:v>
                </c:pt>
                <c:pt idx="7">
                  <c:v>66.386864717927992</c:v>
                </c:pt>
                <c:pt idx="8">
                  <c:v>67.899987034340484</c:v>
                </c:pt>
                <c:pt idx="9">
                  <c:v>82.371890274953728</c:v>
                </c:pt>
                <c:pt idx="10">
                  <c:v>79.086793846716162</c:v>
                </c:pt>
                <c:pt idx="11">
                  <c:v>60.395490627301555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3C-41B6-9B09-130FF84D37A3}"/>
            </c:ext>
          </c:extLst>
        </c:ser>
        <c:ser>
          <c:idx val="3"/>
          <c:order val="3"/>
          <c:tx>
            <c:strRef>
              <c:f>Vertical_seg!$BY$36</c:f>
              <c:strCache>
                <c:ptCount val="1"/>
                <c:pt idx="0">
                  <c:v>R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Vertical_seg!$BZ$31:$CK$32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Conservador</c:v>
                  </c:pt>
                  <c:pt idx="4">
                    <c:v>Moderado</c:v>
                  </c:pt>
                  <c:pt idx="8">
                    <c:v>Optimista</c:v>
                  </c:pt>
                </c:lvl>
              </c:multiLvlStrCache>
            </c:multiLvlStrRef>
          </c:cat>
          <c:val>
            <c:numRef>
              <c:f>Vertical_seg!$BZ$36:$CK$36</c:f>
              <c:numCache>
                <c:formatCode>0</c:formatCode>
                <c:ptCount val="12"/>
                <c:pt idx="0">
                  <c:v>306.23365971605853</c:v>
                </c:pt>
                <c:pt idx="1">
                  <c:v>334.35688704180546</c:v>
                </c:pt>
                <c:pt idx="2">
                  <c:v>299.61455587592462</c:v>
                </c:pt>
                <c:pt idx="3">
                  <c:v>291.59069821578163</c:v>
                </c:pt>
                <c:pt idx="4">
                  <c:v>318.75566292401811</c:v>
                </c:pt>
                <c:pt idx="5">
                  <c:v>348.02885901256445</c:v>
                </c:pt>
                <c:pt idx="6">
                  <c:v>311.86590157485398</c:v>
                </c:pt>
                <c:pt idx="7">
                  <c:v>303.51394552260842</c:v>
                </c:pt>
                <c:pt idx="8">
                  <c:v>289.98815856607126</c:v>
                </c:pt>
                <c:pt idx="9">
                  <c:v>316.61946654407126</c:v>
                </c:pt>
                <c:pt idx="10">
                  <c:v>283.72019398067016</c:v>
                </c:pt>
                <c:pt idx="11">
                  <c:v>276.12199687321123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3C-41B6-9B09-130FF84D37A3}"/>
            </c:ext>
          </c:extLst>
        </c:ser>
        <c:ser>
          <c:idx val="4"/>
          <c:order val="4"/>
          <c:tx>
            <c:strRef>
              <c:f>Vertical_seg!$BY$37</c:f>
              <c:strCache>
                <c:ptCount val="1"/>
                <c:pt idx="0">
                  <c:v>RP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Vertical_seg!$BZ$31:$CK$32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Conservador</c:v>
                  </c:pt>
                  <c:pt idx="4">
                    <c:v>Moderado</c:v>
                  </c:pt>
                  <c:pt idx="8">
                    <c:v>Optimista</c:v>
                  </c:pt>
                </c:lvl>
              </c:multiLvlStrCache>
            </c:multiLvlStrRef>
          </c:cat>
          <c:val>
            <c:numRef>
              <c:f>Vertical_seg!$BZ$37:$CK$37</c:f>
              <c:numCache>
                <c:formatCode>0</c:formatCode>
                <c:ptCount val="12"/>
                <c:pt idx="0">
                  <c:v>174.17505766249673</c:v>
                </c:pt>
                <c:pt idx="1">
                  <c:v>149.44482281008968</c:v>
                </c:pt>
                <c:pt idx="2">
                  <c:v>178.34199754519324</c:v>
                </c:pt>
                <c:pt idx="3">
                  <c:v>182.66819267804675</c:v>
                </c:pt>
                <c:pt idx="4">
                  <c:v>181.29713768733325</c:v>
                </c:pt>
                <c:pt idx="5">
                  <c:v>155.55567474052745</c:v>
                </c:pt>
                <c:pt idx="6">
                  <c:v>185.63446522312736</c:v>
                </c:pt>
                <c:pt idx="7">
                  <c:v>190.13756001287058</c:v>
                </c:pt>
                <c:pt idx="8">
                  <c:v>164.93518147717219</c:v>
                </c:pt>
                <c:pt idx="9">
                  <c:v>141.51686987679025</c:v>
                </c:pt>
                <c:pt idx="10">
                  <c:v>168.88106784563701</c:v>
                </c:pt>
                <c:pt idx="11">
                  <c:v>172.97776107438565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3C-41B6-9B09-130FF84D3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1968464"/>
        <c:axId val="1291970384"/>
      </c:barChart>
      <c:catAx>
        <c:axId val="129196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91970384"/>
        <c:crosses val="autoZero"/>
        <c:auto val="1"/>
        <c:lblAlgn val="ctr"/>
        <c:lblOffset val="100"/>
        <c:noMultiLvlLbl val="0"/>
      </c:catAx>
      <c:valAx>
        <c:axId val="129197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91968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Vertical_seg!$BD$51</c:f>
              <c:strCache>
                <c:ptCount val="1"/>
                <c:pt idx="0">
                  <c:v>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Vertical_seg!$BE$24:$BT$25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Vertical_seg!$BE$51:$BT$51</c:f>
              <c:numCache>
                <c:formatCode>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5-47EE-ADAE-2211F40B3258}"/>
            </c:ext>
          </c:extLst>
        </c:ser>
        <c:ser>
          <c:idx val="1"/>
          <c:order val="1"/>
          <c:tx>
            <c:strRef>
              <c:f>Vertical_seg!$BD$52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Vertical_seg!$BE$24:$BT$25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Vertical_seg!$BE$52:$BT$52</c:f>
              <c:numCache>
                <c:formatCode>0</c:formatCode>
                <c:ptCount val="16"/>
                <c:pt idx="0">
                  <c:v>24</c:v>
                </c:pt>
                <c:pt idx="1">
                  <c:v>18</c:v>
                </c:pt>
                <c:pt idx="2">
                  <c:v>15</c:v>
                </c:pt>
                <c:pt idx="3">
                  <c:v>12</c:v>
                </c:pt>
                <c:pt idx="4">
                  <c:v>0</c:v>
                </c:pt>
                <c:pt idx="5">
                  <c:v>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18.398863672070284</c:v>
                </c:pt>
                <c:pt idx="10">
                  <c:v>7.895067693313969</c:v>
                </c:pt>
                <c:pt idx="11">
                  <c:v>6.6638805702694581</c:v>
                </c:pt>
                <c:pt idx="12">
                  <c:v>0</c:v>
                </c:pt>
                <c:pt idx="13">
                  <c:v>17.516693714005974</c:v>
                </c:pt>
                <c:pt idx="14">
                  <c:v>4.1344327812832296</c:v>
                </c:pt>
                <c:pt idx="15">
                  <c:v>3.4896934833897153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5-47EE-ADAE-2211F40B3258}"/>
            </c:ext>
          </c:extLst>
        </c:ser>
        <c:ser>
          <c:idx val="2"/>
          <c:order val="2"/>
          <c:tx>
            <c:strRef>
              <c:f>Vertical_seg!$BD$53</c:f>
              <c:strCache>
                <c:ptCount val="1"/>
                <c:pt idx="0">
                  <c:v>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Vertical_seg!$BE$24:$BT$25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Vertical_seg!$BE$53:$BT$53</c:f>
              <c:numCache>
                <c:formatCode>0</c:formatCode>
                <c:ptCount val="16"/>
                <c:pt idx="0">
                  <c:v>69</c:v>
                </c:pt>
                <c:pt idx="1">
                  <c:v>81</c:v>
                </c:pt>
                <c:pt idx="2">
                  <c:v>81</c:v>
                </c:pt>
                <c:pt idx="3">
                  <c:v>54</c:v>
                </c:pt>
                <c:pt idx="4">
                  <c:v>72</c:v>
                </c:pt>
                <c:pt idx="5">
                  <c:v>72</c:v>
                </c:pt>
                <c:pt idx="6">
                  <c:v>75</c:v>
                </c:pt>
                <c:pt idx="7">
                  <c:v>69</c:v>
                </c:pt>
                <c:pt idx="8">
                  <c:v>66</c:v>
                </c:pt>
                <c:pt idx="9">
                  <c:v>85.052510029987687</c:v>
                </c:pt>
                <c:pt idx="10">
                  <c:v>78.763336343806827</c:v>
                </c:pt>
                <c:pt idx="11">
                  <c:v>58.43516484914317</c:v>
                </c:pt>
                <c:pt idx="12">
                  <c:v>67.899987034340484</c:v>
                </c:pt>
                <c:pt idx="13">
                  <c:v>82.371890274953728</c:v>
                </c:pt>
                <c:pt idx="14">
                  <c:v>79.086793846716162</c:v>
                </c:pt>
                <c:pt idx="15">
                  <c:v>60.395490627301555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A5-47EE-ADAE-2211F40B3258}"/>
            </c:ext>
          </c:extLst>
        </c:ser>
        <c:ser>
          <c:idx val="3"/>
          <c:order val="3"/>
          <c:tx>
            <c:strRef>
              <c:f>Vertical_seg!$BD$54</c:f>
              <c:strCache>
                <c:ptCount val="1"/>
                <c:pt idx="0">
                  <c:v>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Vertical_seg!$BE$24:$BT$25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Vertical_seg!$BE$54:$BT$54</c:f>
              <c:numCache>
                <c:formatCode>0</c:formatCode>
                <c:ptCount val="16"/>
                <c:pt idx="0">
                  <c:v>171</c:v>
                </c:pt>
                <c:pt idx="1">
                  <c:v>231</c:v>
                </c:pt>
                <c:pt idx="2">
                  <c:v>288</c:v>
                </c:pt>
                <c:pt idx="3">
                  <c:v>288</c:v>
                </c:pt>
                <c:pt idx="4">
                  <c:v>315</c:v>
                </c:pt>
                <c:pt idx="5">
                  <c:v>309</c:v>
                </c:pt>
                <c:pt idx="6">
                  <c:v>270</c:v>
                </c:pt>
                <c:pt idx="7">
                  <c:v>297</c:v>
                </c:pt>
                <c:pt idx="8">
                  <c:v>273</c:v>
                </c:pt>
                <c:pt idx="9">
                  <c:v>294.56611454950593</c:v>
                </c:pt>
                <c:pt idx="10">
                  <c:v>281.65319459130922</c:v>
                </c:pt>
                <c:pt idx="11">
                  <c:v>282.38193916516826</c:v>
                </c:pt>
                <c:pt idx="12">
                  <c:v>289.98815856607126</c:v>
                </c:pt>
                <c:pt idx="13">
                  <c:v>316.61946654407126</c:v>
                </c:pt>
                <c:pt idx="14">
                  <c:v>283.72019398067016</c:v>
                </c:pt>
                <c:pt idx="15">
                  <c:v>276.12199687321123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A5-47EE-ADAE-2211F40B3258}"/>
            </c:ext>
          </c:extLst>
        </c:ser>
        <c:ser>
          <c:idx val="4"/>
          <c:order val="4"/>
          <c:tx>
            <c:strRef>
              <c:f>Vertical_seg!$BD$55</c:f>
              <c:strCache>
                <c:ptCount val="1"/>
                <c:pt idx="0">
                  <c:v>RP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multiLvlStrRef>
              <c:f>Vertical_seg!$BE$24:$BT$25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Vertical_seg!$BE$55:$BT$55</c:f>
              <c:numCache>
                <c:formatCode>0</c:formatCode>
                <c:ptCount val="16"/>
                <c:pt idx="0">
                  <c:v>102</c:v>
                </c:pt>
                <c:pt idx="1">
                  <c:v>111</c:v>
                </c:pt>
                <c:pt idx="2">
                  <c:v>102</c:v>
                </c:pt>
                <c:pt idx="3">
                  <c:v>87</c:v>
                </c:pt>
                <c:pt idx="4">
                  <c:v>105</c:v>
                </c:pt>
                <c:pt idx="5">
                  <c:v>135</c:v>
                </c:pt>
                <c:pt idx="6">
                  <c:v>186</c:v>
                </c:pt>
                <c:pt idx="7">
                  <c:v>228</c:v>
                </c:pt>
                <c:pt idx="8">
                  <c:v>243</c:v>
                </c:pt>
                <c:pt idx="9">
                  <c:v>134.78165908688553</c:v>
                </c:pt>
                <c:pt idx="10">
                  <c:v>143.28878789831521</c:v>
                </c:pt>
                <c:pt idx="11">
                  <c:v>142.31423733022427</c:v>
                </c:pt>
                <c:pt idx="12">
                  <c:v>164.93518147717219</c:v>
                </c:pt>
                <c:pt idx="13">
                  <c:v>141.51686987679025</c:v>
                </c:pt>
                <c:pt idx="14">
                  <c:v>168.88106784563701</c:v>
                </c:pt>
                <c:pt idx="15">
                  <c:v>172.97776107438565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A5-47EE-ADAE-2211F40B3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52032"/>
        <c:axId val="531359232"/>
      </c:lineChart>
      <c:catAx>
        <c:axId val="53135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1359232"/>
        <c:crosses val="autoZero"/>
        <c:auto val="1"/>
        <c:lblAlgn val="ctr"/>
        <c:lblOffset val="100"/>
        <c:noMultiLvlLbl val="0"/>
      </c:catAx>
      <c:valAx>
        <c:axId val="53135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3135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Horizontal_seg!$BE$27</c:f>
              <c:strCache>
                <c:ptCount val="1"/>
                <c:pt idx="0">
                  <c:v>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Horizontal_seg!$BF$25:$BQ$26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Conservador</c:v>
                  </c:pt>
                  <c:pt idx="4">
                    <c:v>Moderado</c:v>
                  </c:pt>
                  <c:pt idx="8">
                    <c:v>Optimista</c:v>
                  </c:pt>
                </c:lvl>
              </c:multiLvlStrCache>
            </c:multiLvlStrRef>
          </c:cat>
          <c:val>
            <c:numRef>
              <c:f>Horizontal_seg!$BF$27:$BQ$27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">
                  <c:v>0</c:v>
                </c:pt>
                <c:pt idx="5" formatCode="0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3-40A9-A1BD-1483BBB04034}"/>
            </c:ext>
          </c:extLst>
        </c:ser>
        <c:ser>
          <c:idx val="1"/>
          <c:order val="1"/>
          <c:tx>
            <c:strRef>
              <c:f>Horizontal_seg!$BE$28</c:f>
              <c:strCache>
                <c:ptCount val="1"/>
                <c:pt idx="0">
                  <c:v>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Horizontal_seg!$BF$25:$BQ$26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Conservador</c:v>
                  </c:pt>
                  <c:pt idx="4">
                    <c:v>Moderado</c:v>
                  </c:pt>
                  <c:pt idx="8">
                    <c:v>Optimista</c:v>
                  </c:pt>
                </c:lvl>
              </c:multiLvlStrCache>
            </c:multiLvlStrRef>
          </c:cat>
          <c:val>
            <c:numRef>
              <c:f>Horizontal_seg!$BF$28:$BQ$28</c:f>
              <c:numCache>
                <c:formatCode>_-* #,##0_-;\-* #,##0_-;_-* "-"??_-;_-@_-</c:formatCode>
                <c:ptCount val="12"/>
                <c:pt idx="0">
                  <c:v>29.302844898444661</c:v>
                </c:pt>
                <c:pt idx="1">
                  <c:v>71.066765627268055</c:v>
                </c:pt>
                <c:pt idx="2">
                  <c:v>65.834909582517213</c:v>
                </c:pt>
                <c:pt idx="3">
                  <c:v>39.661232611954084</c:v>
                </c:pt>
                <c:pt idx="4" formatCode="0">
                  <c:v>39.414160093230578</c:v>
                </c:pt>
                <c:pt idx="5" formatCode="0">
                  <c:v>95.589246963864355</c:v>
                </c:pt>
                <c:pt idx="6" formatCode="0">
                  <c:v>88.552073186123351</c:v>
                </c:pt>
                <c:pt idx="7" formatCode="0">
                  <c:v>53.346839772045072</c:v>
                </c:pt>
                <c:pt idx="8" formatCode="0">
                  <c:v>29.302844898444661</c:v>
                </c:pt>
                <c:pt idx="9" formatCode="0">
                  <c:v>71.066765627268055</c:v>
                </c:pt>
                <c:pt idx="10" formatCode="0">
                  <c:v>65.834909582517213</c:v>
                </c:pt>
                <c:pt idx="11" formatCode="0">
                  <c:v>39.661232611954084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3-40A9-A1BD-1483BBB04034}"/>
            </c:ext>
          </c:extLst>
        </c:ser>
        <c:ser>
          <c:idx val="2"/>
          <c:order val="2"/>
          <c:tx>
            <c:strRef>
              <c:f>Horizontal_seg!$BE$29</c:f>
              <c:strCache>
                <c:ptCount val="1"/>
                <c:pt idx="0">
                  <c:v>M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Horizontal_seg!$BF$25:$BQ$26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Conservador</c:v>
                  </c:pt>
                  <c:pt idx="4">
                    <c:v>Moderado</c:v>
                  </c:pt>
                  <c:pt idx="8">
                    <c:v>Optimista</c:v>
                  </c:pt>
                </c:lvl>
              </c:multiLvlStrCache>
            </c:multiLvlStrRef>
          </c:cat>
          <c:val>
            <c:numRef>
              <c:f>Horizontal_seg!$BF$29:$BQ$29</c:f>
              <c:numCache>
                <c:formatCode>_-* #,##0_-;\-* #,##0_-;_-* "-"??_-;_-@_-</c:formatCode>
                <c:ptCount val="12"/>
                <c:pt idx="0">
                  <c:v>80.637087998312523</c:v>
                </c:pt>
                <c:pt idx="1">
                  <c:v>39.086721094997436</c:v>
                </c:pt>
                <c:pt idx="2">
                  <c:v>47.788059368011396</c:v>
                </c:pt>
                <c:pt idx="3">
                  <c:v>68.312825401860721</c:v>
                </c:pt>
                <c:pt idx="4" formatCode="0">
                  <c:v>108.46192944174192</c:v>
                </c:pt>
                <c:pt idx="5" formatCode="0">
                  <c:v>52.574085830125398</c:v>
                </c:pt>
                <c:pt idx="6" formatCode="0">
                  <c:v>64.277930317120237</c:v>
                </c:pt>
                <c:pt idx="7" formatCode="0">
                  <c:v>91.885025025428817</c:v>
                </c:pt>
                <c:pt idx="8" formatCode="0">
                  <c:v>80.637087998312523</c:v>
                </c:pt>
                <c:pt idx="9" formatCode="0">
                  <c:v>39.086721094997436</c:v>
                </c:pt>
                <c:pt idx="10" formatCode="0">
                  <c:v>47.788059368011396</c:v>
                </c:pt>
                <c:pt idx="11" formatCode="0">
                  <c:v>68.312825401860721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93-40A9-A1BD-1483BBB04034}"/>
            </c:ext>
          </c:extLst>
        </c:ser>
        <c:ser>
          <c:idx val="3"/>
          <c:order val="3"/>
          <c:tx>
            <c:strRef>
              <c:f>Horizontal_seg!$BE$30</c:f>
              <c:strCache>
                <c:ptCount val="1"/>
                <c:pt idx="0">
                  <c:v>R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Horizontal_seg!$BF$25:$BQ$26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Conservador</c:v>
                  </c:pt>
                  <c:pt idx="4">
                    <c:v>Moderado</c:v>
                  </c:pt>
                  <c:pt idx="8">
                    <c:v>Optimista</c:v>
                  </c:pt>
                </c:lvl>
              </c:multiLvlStrCache>
            </c:multiLvlStrRef>
          </c:cat>
          <c:val>
            <c:numRef>
              <c:f>Horizontal_seg!$BF$30:$BQ$30</c:f>
              <c:numCache>
                <c:formatCode>_-* #,##0_-;\-* #,##0_-;_-* "-"??_-;_-@_-</c:formatCode>
                <c:ptCount val="12"/>
                <c:pt idx="0">
                  <c:v>25.612857022344219</c:v>
                </c:pt>
                <c:pt idx="1">
                  <c:v>26.650037110225519</c:v>
                </c:pt>
                <c:pt idx="2">
                  <c:v>20.356847041962556</c:v>
                </c:pt>
                <c:pt idx="3">
                  <c:v>20.029585700351397</c:v>
                </c:pt>
                <c:pt idx="4" formatCode="0">
                  <c:v>34.450895488897835</c:v>
                </c:pt>
                <c:pt idx="5" formatCode="0">
                  <c:v>35.845967611449133</c:v>
                </c:pt>
                <c:pt idx="6" formatCode="0">
                  <c:v>27.381233156235506</c:v>
                </c:pt>
                <c:pt idx="7" formatCode="0">
                  <c:v>26.941046172504372</c:v>
                </c:pt>
                <c:pt idx="8" formatCode="0">
                  <c:v>25.612857022344219</c:v>
                </c:pt>
                <c:pt idx="9" formatCode="0">
                  <c:v>26.650037110225519</c:v>
                </c:pt>
                <c:pt idx="10" formatCode="0">
                  <c:v>20.356847041962556</c:v>
                </c:pt>
                <c:pt idx="11" formatCode="0">
                  <c:v>20.029585700351397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93-40A9-A1BD-1483BBB04034}"/>
            </c:ext>
          </c:extLst>
        </c:ser>
        <c:ser>
          <c:idx val="4"/>
          <c:order val="4"/>
          <c:tx>
            <c:strRef>
              <c:f>Horizontal_seg!$BE$31</c:f>
              <c:strCache>
                <c:ptCount val="1"/>
                <c:pt idx="0">
                  <c:v>RP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Horizontal_seg!$BF$25:$BQ$26</c:f>
              <c:multiLvlStrCache>
                <c:ptCount val="1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</c:lvl>
                <c:lvl>
                  <c:pt idx="0">
                    <c:v>Conservador</c:v>
                  </c:pt>
                  <c:pt idx="4">
                    <c:v>Moderado</c:v>
                  </c:pt>
                  <c:pt idx="8">
                    <c:v>Optimista</c:v>
                  </c:pt>
                </c:lvl>
              </c:multiLvlStrCache>
            </c:multiLvlStrRef>
          </c:cat>
          <c:val>
            <c:numRef>
              <c:f>Horizontal_seg!$BF$31:$BQ$31</c:f>
              <c:numCache>
                <c:formatCode>_-* #,##0_-;\-* #,##0_-;_-* "-"??_-;_-@_-</c:formatCode>
                <c:ptCount val="12"/>
                <c:pt idx="0">
                  <c:v>10.96143457312189</c:v>
                </c:pt>
                <c:pt idx="1">
                  <c:v>5.3300074220451048</c:v>
                </c:pt>
                <c:pt idx="2">
                  <c:v>3.4649952411851168</c:v>
                </c:pt>
                <c:pt idx="3">
                  <c:v>5.7037893053980797</c:v>
                </c:pt>
                <c:pt idx="4" formatCode="0">
                  <c:v>14.743815442282546</c:v>
                </c:pt>
                <c:pt idx="5" formatCode="0">
                  <c:v>7.1691935222898273</c:v>
                </c:pt>
                <c:pt idx="6" formatCode="0">
                  <c:v>4.6606354308485978</c:v>
                </c:pt>
                <c:pt idx="7" formatCode="0">
                  <c:v>7.6719535458125039</c:v>
                </c:pt>
                <c:pt idx="8" formatCode="0">
                  <c:v>10.96143457312189</c:v>
                </c:pt>
                <c:pt idx="9" formatCode="0">
                  <c:v>5.3300074220451048</c:v>
                </c:pt>
                <c:pt idx="10" formatCode="0">
                  <c:v>3.4649952411851168</c:v>
                </c:pt>
                <c:pt idx="11" formatCode="0">
                  <c:v>5.7037893053980797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93-40A9-A1BD-1483BBB04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0243856"/>
        <c:axId val="1400234256"/>
      </c:barChart>
      <c:catAx>
        <c:axId val="140024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00234256"/>
        <c:crosses val="autoZero"/>
        <c:auto val="1"/>
        <c:lblAlgn val="ctr"/>
        <c:lblOffset val="100"/>
        <c:noMultiLvlLbl val="0"/>
      </c:catAx>
      <c:valAx>
        <c:axId val="140023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0024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76200">
              <a:solidFill>
                <a:schemeClr val="tx2">
                  <a:lumMod val="20000"/>
                  <a:lumOff val="80000"/>
                </a:schemeClr>
              </a:solidFill>
            </a:ln>
            <a:effectLst/>
          </c:spPr>
          <c:marker>
            <c:symbol val="diamond"/>
            <c:size val="20"/>
            <c:spPr>
              <a:solidFill>
                <a:srgbClr val="376092"/>
              </a:solidFill>
              <a:ln w="76200">
                <a:solidFill>
                  <a:schemeClr val="tx2">
                    <a:lumMod val="20000"/>
                    <a:lumOff val="80000"/>
                  </a:schemeClr>
                </a:solidFill>
              </a:ln>
              <a:effectLst/>
            </c:spPr>
          </c:marker>
          <c:dLbls>
            <c:delete val="1"/>
          </c:dLbls>
          <c:trendline>
            <c:spPr>
              <a:ln w="57150" cap="sq" cmpd="sng">
                <a:solidFill>
                  <a:schemeClr val="tx2">
                    <a:lumMod val="20000"/>
                    <a:lumOff val="80000"/>
                  </a:schemeClr>
                </a:solidFill>
                <a:prstDash val="sysDash"/>
                <a:bevel/>
              </a:ln>
            </c:spPr>
            <c:trendlineType val="movingAvg"/>
            <c:period val="2"/>
            <c:dispRSqr val="0"/>
            <c:dispEq val="0"/>
          </c:trendline>
          <c:cat>
            <c:strRef>
              <c:f>'Tamaño mercado vertical anual'!$B$23:$F$23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'Tamaño mercado vertical anual'!$B$29:$F$29</c:f>
              <c:numCache>
                <c:formatCode>General</c:formatCode>
                <c:ptCount val="5"/>
                <c:pt idx="0">
                  <c:v>222</c:v>
                </c:pt>
                <c:pt idx="1">
                  <c:v>270</c:v>
                </c:pt>
                <c:pt idx="2">
                  <c:v>450</c:v>
                </c:pt>
                <c:pt idx="3">
                  <c:v>483</c:v>
                </c:pt>
                <c:pt idx="4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A-4233-8B5B-D8E3074FA17E}"/>
            </c:ext>
          </c:extLst>
        </c:ser>
        <c:ser>
          <c:idx val="1"/>
          <c:order val="1"/>
          <c:spPr>
            <a:ln w="76200">
              <a:solidFill>
                <a:schemeClr val="accent3">
                  <a:lumMod val="60000"/>
                  <a:lumOff val="40000"/>
                </a:schemeClr>
              </a:solidFill>
            </a:ln>
            <a:effectLst/>
          </c:spPr>
          <c:marker>
            <c:symbol val="x"/>
            <c:size val="15"/>
            <c:spPr>
              <a:solidFill>
                <a:schemeClr val="accent3">
                  <a:lumMod val="75000"/>
                </a:schemeClr>
              </a:solidFill>
              <a:ln w="76200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elete val="1"/>
          </c:dLbls>
          <c:trendline>
            <c:spPr>
              <a:ln w="38100" cmpd="sng">
                <a:solidFill>
                  <a:schemeClr val="accent3"/>
                </a:solidFill>
                <a:prstDash val="dot"/>
              </a:ln>
            </c:spPr>
            <c:trendlineType val="movingAvg"/>
            <c:period val="2"/>
            <c:dispRSqr val="0"/>
            <c:dispEq val="0"/>
          </c:trendline>
          <c:cat>
            <c:strRef>
              <c:f>'Tamaño mercado vertical anual'!$B$23:$F$23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'Tamaño mercado vertical anual'!$B$30:$F$30</c:f>
              <c:numCache>
                <c:formatCode>General</c:formatCode>
                <c:ptCount val="5"/>
                <c:pt idx="0">
                  <c:v>60</c:v>
                </c:pt>
                <c:pt idx="1">
                  <c:v>66</c:v>
                </c:pt>
                <c:pt idx="2">
                  <c:v>240</c:v>
                </c:pt>
                <c:pt idx="3">
                  <c:v>138</c:v>
                </c:pt>
                <c:pt idx="4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7A-4233-8B5B-D8E3074FA17E}"/>
            </c:ext>
          </c:extLst>
        </c:ser>
        <c:ser>
          <c:idx val="2"/>
          <c:order val="2"/>
          <c:spPr>
            <a:ln w="76200">
              <a:solidFill>
                <a:srgbClr val="FFCC66"/>
              </a:solidFill>
            </a:ln>
            <a:effectLst/>
          </c:spPr>
          <c:marker>
            <c:symbol val="circle"/>
            <c:size val="15"/>
            <c:spPr>
              <a:solidFill>
                <a:srgbClr val="F79646"/>
              </a:solidFill>
              <a:ln w="76200">
                <a:solidFill>
                  <a:srgbClr val="FFCC66"/>
                </a:solidFill>
              </a:ln>
              <a:effectLst/>
            </c:spPr>
          </c:marker>
          <c:dLbls>
            <c:delete val="1"/>
          </c:dLbls>
          <c:trendline>
            <c:spPr>
              <a:ln w="38100" cap="sq">
                <a:solidFill>
                  <a:srgbClr val="F79646"/>
                </a:solidFill>
                <a:prstDash val="sysDash"/>
                <a:round/>
              </a:ln>
            </c:spPr>
            <c:trendlineType val="movingAvg"/>
            <c:period val="2"/>
            <c:dispRSqr val="0"/>
            <c:dispEq val="0"/>
          </c:trendline>
          <c:cat>
            <c:strRef>
              <c:f>'Tamaño mercado vertical anual'!$B$23:$F$23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'Tamaño mercado vertical anual'!$B$31:$F$31</c:f>
              <c:numCache>
                <c:formatCode>General</c:formatCode>
                <c:ptCount val="5"/>
                <c:pt idx="0">
                  <c:v>30</c:v>
                </c:pt>
                <c:pt idx="1">
                  <c:v>12</c:v>
                </c:pt>
                <c:pt idx="2">
                  <c:v>24</c:v>
                </c:pt>
                <c:pt idx="3">
                  <c:v>30</c:v>
                </c:pt>
                <c:pt idx="4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7A-4233-8B5B-D8E3074FA17E}"/>
            </c:ext>
          </c:extLst>
        </c:ser>
        <c:ser>
          <c:idx val="3"/>
          <c:order val="3"/>
          <c:spPr>
            <a:ln w="762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plus"/>
            <c:size val="15"/>
            <c:spPr>
              <a:solidFill>
                <a:schemeClr val="accent4"/>
              </a:solidFill>
              <a:ln w="7620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dLbls>
            <c:delete val="1"/>
          </c:dLbls>
          <c:cat>
            <c:strRef>
              <c:f>'Tamaño mercado vertical anual'!$B$23:$F$23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'Tamaño mercado vertical anual'!$B$32:$F$32</c:f>
              <c:numCache>
                <c:formatCode>General</c:formatCode>
                <c:ptCount val="5"/>
                <c:pt idx="0">
                  <c:v>9</c:v>
                </c:pt>
                <c:pt idx="1">
                  <c:v>24</c:v>
                </c:pt>
                <c:pt idx="2">
                  <c:v>57</c:v>
                </c:pt>
                <c:pt idx="3">
                  <c:v>69</c:v>
                </c:pt>
                <c:pt idx="4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7A-4233-8B5B-D8E3074FA17E}"/>
            </c:ext>
          </c:extLst>
        </c:ser>
        <c:ser>
          <c:idx val="4"/>
          <c:order val="4"/>
          <c:spPr>
            <a:ln w="76200"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marker>
            <c:symbol val="triangle"/>
            <c:size val="15"/>
            <c:spPr>
              <a:solidFill>
                <a:schemeClr val="accent5"/>
              </a:solidFill>
              <a:ln w="50800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elete val="1"/>
          </c:dLbls>
          <c:cat>
            <c:strRef>
              <c:f>'Tamaño mercado vertical anual'!$B$23:$F$23</c:f>
              <c:strCach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2018*</c:v>
                </c:pt>
              </c:strCache>
            </c:strRef>
          </c:cat>
          <c:val>
            <c:numRef>
              <c:f>'Tamaño mercado vertical anual'!$B$33:$F$33</c:f>
              <c:numCache>
                <c:formatCode>General</c:formatCode>
                <c:ptCount val="5"/>
                <c:pt idx="0">
                  <c:v>123</c:v>
                </c:pt>
                <c:pt idx="1">
                  <c:v>168</c:v>
                </c:pt>
                <c:pt idx="2">
                  <c:v>129</c:v>
                </c:pt>
                <c:pt idx="3">
                  <c:v>246</c:v>
                </c:pt>
                <c:pt idx="4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77A-4233-8B5B-D8E3074FA17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38420056"/>
        <c:axId val="2138415400"/>
      </c:lineChart>
      <c:catAx>
        <c:axId val="2138420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1200">
                <a:latin typeface="Stajn Pro Light"/>
                <a:cs typeface="Stajn Pro Light"/>
              </a:defRPr>
            </a:pPr>
            <a:endParaRPr lang="en-US"/>
          </a:p>
        </c:txPr>
        <c:crossAx val="2138415400"/>
        <c:crosses val="autoZero"/>
        <c:auto val="1"/>
        <c:lblAlgn val="ctr"/>
        <c:lblOffset val="100"/>
        <c:noMultiLvlLbl val="0"/>
      </c:catAx>
      <c:valAx>
        <c:axId val="2138415400"/>
        <c:scaling>
          <c:orientation val="minMax"/>
        </c:scaling>
        <c:delete val="0"/>
        <c:axPos val="l"/>
        <c:majorGridlines>
          <c:spPr>
            <a:ln>
              <a:solidFill>
                <a:srgbClr val="BFBFBF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txPr>
          <a:bodyPr/>
          <a:lstStyle/>
          <a:p>
            <a:pPr>
              <a:defRPr sz="1400">
                <a:solidFill>
                  <a:schemeClr val="bg1">
                    <a:lumMod val="75000"/>
                  </a:schemeClr>
                </a:solidFill>
                <a:latin typeface="Calibri"/>
                <a:cs typeface="Calibri"/>
              </a:defRPr>
            </a:pPr>
            <a:endParaRPr lang="en-US"/>
          </a:p>
        </c:txPr>
        <c:crossAx val="2138420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6185</xdr:colOff>
      <xdr:row>16</xdr:row>
      <xdr:rowOff>25813</xdr:rowOff>
    </xdr:from>
    <xdr:to>
      <xdr:col>40</xdr:col>
      <xdr:colOff>487795</xdr:colOff>
      <xdr:row>29</xdr:row>
      <xdr:rowOff>174585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E05ACB8-A8D4-2020-1B83-D0DD0622CF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158750</xdr:colOff>
      <xdr:row>14</xdr:row>
      <xdr:rowOff>84364</xdr:rowOff>
    </xdr:from>
    <xdr:to>
      <xdr:col>9</xdr:col>
      <xdr:colOff>648607</xdr:colOff>
      <xdr:row>28</xdr:row>
      <xdr:rowOff>33564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1254A4-9D64-C671-4E2E-6407B3C244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283276</xdr:colOff>
      <xdr:row>14</xdr:row>
      <xdr:rowOff>129722</xdr:rowOff>
    </xdr:from>
    <xdr:to>
      <xdr:col>43</xdr:col>
      <xdr:colOff>764886</xdr:colOff>
      <xdr:row>28</xdr:row>
      <xdr:rowOff>82221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C2EB3E-4968-457C-879A-BEFA9ADD0F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158750</xdr:colOff>
      <xdr:row>14</xdr:row>
      <xdr:rowOff>84364</xdr:rowOff>
    </xdr:from>
    <xdr:to>
      <xdr:col>9</xdr:col>
      <xdr:colOff>648607</xdr:colOff>
      <xdr:row>28</xdr:row>
      <xdr:rowOff>33564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56C07C8-7528-448A-8DF4-58A277204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271318</xdr:colOff>
      <xdr:row>29</xdr:row>
      <xdr:rowOff>135082</xdr:rowOff>
    </xdr:from>
    <xdr:to>
      <xdr:col>94</xdr:col>
      <xdr:colOff>802409</xdr:colOff>
      <xdr:row>43</xdr:row>
      <xdr:rowOff>130464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E66ACBC-8AAF-8817-9FFB-DF0C175AB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72</xdr:col>
      <xdr:colOff>698500</xdr:colOff>
      <xdr:row>13</xdr:row>
      <xdr:rowOff>128588</xdr:rowOff>
    </xdr:from>
    <xdr:to>
      <xdr:col>78</xdr:col>
      <xdr:colOff>190500</xdr:colOff>
      <xdr:row>28</xdr:row>
      <xdr:rowOff>14288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156D38-DB9B-B7CC-2393-D2A2B52A9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536865</xdr:colOff>
      <xdr:row>36</xdr:row>
      <xdr:rowOff>181264</xdr:rowOff>
    </xdr:from>
    <xdr:to>
      <xdr:col>66</xdr:col>
      <xdr:colOff>259774</xdr:colOff>
      <xdr:row>50</xdr:row>
      <xdr:rowOff>176646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0E0AAA5-7417-57DA-9B47-4F815B62F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749300</xdr:colOff>
      <xdr:row>35</xdr:row>
      <xdr:rowOff>139700</xdr:rowOff>
    </xdr:from>
    <xdr:to>
      <xdr:col>13</xdr:col>
      <xdr:colOff>773548</xdr:colOff>
      <xdr:row>62</xdr:row>
      <xdr:rowOff>19050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6E7E62-CD6D-4AC7-9049-25E1E9B96871}" name="Tabla1" displayName="Tabla1" ref="A2:AJ8" totalsRowCount="1">
  <autoFilter ref="A2:AJ7" xr:uid="{3F6E7E62-CD6D-4AC7-9049-25E1E9B96871}"/>
  <sortState xmlns:xlrd2="http://schemas.microsoft.com/office/spreadsheetml/2017/richdata2" ref="A3:K7">
    <sortCondition ref="A2:A7"/>
  </sortState>
  <tableColumns count="36">
    <tableColumn id="1" xr3:uid="{978EBE3B-6563-493D-8111-24861F7D959B}" name="Horizontal" totalsRowLabel="Total" dataDxfId="118" totalsRowDxfId="117"/>
    <tableColumn id="2" xr3:uid="{527A815B-9D3C-4410-937D-C252EF650EBB}" name="1Q14" totalsRowFunction="sum" dataDxfId="116" totalsRowDxfId="115"/>
    <tableColumn id="3" xr3:uid="{7C186B0A-1101-4B56-996A-54AEC5174B3F}" name="2Q14" totalsRowFunction="sum" dataDxfId="114" totalsRowDxfId="113"/>
    <tableColumn id="4" xr3:uid="{70874245-F537-47D2-AC64-BF949BC808C6}" name="3Q14" totalsRowFunction="sum" dataDxfId="112" totalsRowDxfId="111"/>
    <tableColumn id="5" xr3:uid="{56461630-119D-481E-95C3-900EBA2CC5CB}" name="4Q14" totalsRowFunction="sum" dataDxfId="110" totalsRowDxfId="109"/>
    <tableColumn id="6" xr3:uid="{EDC821A4-B604-47E3-ABDA-82C888E2483B}" name="1Q15" totalsRowFunction="sum" dataDxfId="108" totalsRowDxfId="107"/>
    <tableColumn id="7" xr3:uid="{3F27D651-F705-41FF-89EE-B41A0D839B59}" name="2Q15" totalsRowFunction="sum" dataDxfId="106" totalsRowDxfId="105"/>
    <tableColumn id="8" xr3:uid="{5B3F4D94-CA64-4C66-82AD-2EC7FBDCEE6A}" name="3Q15" totalsRowFunction="sum" dataDxfId="104" totalsRowDxfId="103"/>
    <tableColumn id="9" xr3:uid="{66E8B428-E7F2-422A-9068-4344CD8BEC64}" name="4Q15" totalsRowFunction="sum" dataDxfId="102" totalsRowDxfId="101"/>
    <tableColumn id="10" xr3:uid="{1B84E2F5-6DFF-49B8-ADA1-A09E2EA90C66}" name="1Q16" totalsRowFunction="sum" dataDxfId="100" totalsRowDxfId="99"/>
    <tableColumn id="11" xr3:uid="{DA800564-003F-4BB7-A056-75C349E6CD8A}" name="2Q16" totalsRowFunction="sum" dataDxfId="98" totalsRowDxfId="97"/>
    <tableColumn id="12" xr3:uid="{07D4DC7A-32DF-4E28-B8F6-2E8A303F42D9}" name="3Q16" totalsRowFunction="sum" dataDxfId="96" totalsRowDxfId="95"/>
    <tableColumn id="13" xr3:uid="{B955941C-BE46-4C44-84D7-7845FD2245D0}" name="4Q16" totalsRowFunction="sum" dataDxfId="94" totalsRowDxfId="93"/>
    <tableColumn id="14" xr3:uid="{3B31103B-8142-4F9F-A807-B1E461C40072}" name="1Q17" totalsRowFunction="sum" dataDxfId="92" totalsRowDxfId="91"/>
    <tableColumn id="15" xr3:uid="{99827F41-8FED-4E11-AF0A-BB1831406C0D}" name="2Q17" totalsRowFunction="sum" dataDxfId="90" totalsRowDxfId="89"/>
    <tableColumn id="16" xr3:uid="{C4059152-9D85-4A0E-AD91-03F14BB87620}" name="3Q17" totalsRowFunction="sum" dataDxfId="88" totalsRowDxfId="87"/>
    <tableColumn id="17" xr3:uid="{E1502A62-E92B-4D38-AC9D-30CF3FC1DE5B}" name="4Q17" totalsRowFunction="sum" dataDxfId="86" totalsRowDxfId="85"/>
    <tableColumn id="18" xr3:uid="{84EBA8E9-7B8C-4D25-BE9B-61832A4C6C31}" name="1Q18" totalsRowFunction="sum" dataDxfId="84" totalsRowDxfId="83"/>
    <tableColumn id="19" xr3:uid="{BCF76178-B29D-4EF0-A671-30A151321692}" name="2Q18" totalsRowLabel="337" dataDxfId="82" totalsRowDxfId="81"/>
    <tableColumn id="20" xr3:uid="{90323DBB-44D2-4B29-ADF9-8E750CC18D96}" name="3Q18" totalsRowLabel="256" dataDxfId="80" totalsRowDxfId="79"/>
    <tableColumn id="21" xr3:uid="{BE5C42E0-BB65-405F-B8A3-B18DC8D5BDF5}" name="4Q18" totalsRowLabel="230" dataDxfId="78" totalsRowDxfId="77"/>
    <tableColumn id="22" xr3:uid="{F7B320D1-D9BA-4633-A8EF-0319341398F5}" name="1Q19" totalsRowLabel="254" dataDxfId="76" totalsRowDxfId="75"/>
    <tableColumn id="23" xr3:uid="{8250A430-2A0B-4D85-BC60-5C150A1D75C8}" name="2Q19" totalsRowLabel="355" dataDxfId="74" totalsRowDxfId="73"/>
    <tableColumn id="24" xr3:uid="{DD332004-46F3-44E6-8907-288A18F9A6D2}" name="3Q19" totalsRowLabel="299" dataDxfId="72" totalsRowDxfId="71"/>
    <tableColumn id="25" xr3:uid="{8D15AED5-6793-4B88-AD87-009BAB8E1C5B}" name="4Q19" totalsRowLabel="274" dataDxfId="70" totalsRowDxfId="69"/>
    <tableColumn id="26" xr3:uid="{617A6D9E-3F94-4221-A412-54051BC24772}" name="1Q20" totalsRowLabel="274" dataDxfId="68" totalsRowDxfId="67"/>
    <tableColumn id="27" xr3:uid="{EDDDA03D-A50E-4734-9F62-4B0BD55FA559}" name="2Q20" totalsRowLabel="205" dataDxfId="66" totalsRowDxfId="65"/>
    <tableColumn id="28" xr3:uid="{F62B3964-AF39-4525-9320-745BE89E9ACC}" name="3Q20" totalsRowLabel="225" dataDxfId="64" totalsRowDxfId="63"/>
    <tableColumn id="29" xr3:uid="{9235170F-E5BD-4B80-9FFD-64E893A6F9E3}" name="4Q20" totalsRowLabel="219" dataDxfId="62" totalsRowDxfId="61"/>
    <tableColumn id="30" xr3:uid="{3B243F90-CEBB-468C-AB3B-D372A676E3F9}" name="1Q21" totalsRowLabel="212" dataDxfId="60" totalsRowDxfId="59"/>
    <tableColumn id="31" xr3:uid="{085CF181-6E1D-4374-B1CC-609657DF4EC3}" name="2Q21" totalsRowLabel="246" dataDxfId="58" totalsRowDxfId="57"/>
    <tableColumn id="32" xr3:uid="{704944E7-5D1C-4015-AE27-7C54C32EAFF5}" name="3Q21" totalsRowLabel="260" dataDxfId="56" totalsRowDxfId="55"/>
    <tableColumn id="33" xr3:uid="{8A0AF994-3A5F-4060-BD9D-B08534D090BC}" name="4Q21" totalsRowLabel="217" dataDxfId="54" totalsRowDxfId="53"/>
    <tableColumn id="34" xr3:uid="{1B188C90-961F-4FB5-AE40-07FBAB04A6B0}" name="1Q22" totalsRowLabel="241" dataDxfId="52" totalsRowDxfId="51"/>
    <tableColumn id="35" xr3:uid="{9C98F922-EC67-42E6-A2F8-E2306457A3FF}" name="2Q22" totalsRowLabel="225" dataDxfId="50" totalsRowDxfId="49"/>
    <tableColumn id="36" xr3:uid="{5E7AAFCF-6093-414D-A241-08B754822E11}" name="3Q22" totalsRowLabel="181" dataDxfId="48" totalsRowDxfId="47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7D0117-4F17-4091-B090-D7063755BF45}" name="Tabla3" displayName="Tabla3" ref="A20:AT26" totalsRowCount="1">
  <autoFilter ref="A20:AT25" xr:uid="{177D0117-4F17-4091-B090-D7063755BF45}"/>
  <tableColumns count="46">
    <tableColumn id="1" xr3:uid="{41296372-994F-4D68-B331-B944B60A809E}" name="Vertical " totalsRowLabel="Total"/>
    <tableColumn id="2" xr3:uid="{E34C8408-6508-457C-8478-60E1E6199FBA}" name="1Q14" totalsRowFunction="sum"/>
    <tableColumn id="3" xr3:uid="{2B4BCF6A-8DF6-48AA-9A97-FCA481C91E79}" name="2Q14" totalsRowFunction="sum"/>
    <tableColumn id="4" xr3:uid="{354DF6EC-8538-483C-ADE2-26226D6863E9}" name="3Q14" totalsRowFunction="sum"/>
    <tableColumn id="5" xr3:uid="{E4B20E84-9197-4C86-A2FF-A5B971F02D82}" name="4Q14" totalsRowFunction="sum"/>
    <tableColumn id="6" xr3:uid="{82E0161F-9684-420A-B293-6DAB652BA07C}" name="1Q15" totalsRowFunction="sum"/>
    <tableColumn id="7" xr3:uid="{E8385DF4-E96B-418E-A9C5-DEE1C5CCA257}" name="2Q15" totalsRowFunction="sum"/>
    <tableColumn id="8" xr3:uid="{72AB89A5-86AD-44D6-85F0-149FFFFB53CF}" name="3Q15" totalsRowFunction="sum"/>
    <tableColumn id="9" xr3:uid="{863EB2EC-5B55-43DA-A13E-9CD47CC67911}" name="4Q15" totalsRowFunction="sum"/>
    <tableColumn id="10" xr3:uid="{4F2BD34C-D310-47D4-983C-2878B4CBC491}" name="1Q16" totalsRowFunction="sum"/>
    <tableColumn id="11" xr3:uid="{63CFFC0B-2482-4F39-8B02-B3EF86F3FA1D}" name="2Q16" totalsRowFunction="sum"/>
    <tableColumn id="12" xr3:uid="{81C0CF6C-05FA-4F03-917D-C0C3346EE1C0}" name="3Q16" totalsRowFunction="sum"/>
    <tableColumn id="13" xr3:uid="{DF85A593-36E9-4F5C-AB78-21F7A7386600}" name="4Q16" totalsRowFunction="sum"/>
    <tableColumn id="14" xr3:uid="{35F379B6-8978-4ABE-BB41-E7A140004D4F}" name="1Q17" totalsRowFunction="sum"/>
    <tableColumn id="15" xr3:uid="{C14FA3BF-63AD-4A09-A48A-C7EDF3FCA20C}" name="2Q17" totalsRowFunction="sum"/>
    <tableColumn id="16" xr3:uid="{94668F1E-93A1-4C6D-BDA2-4F64DBB58E86}" name="3Q17" totalsRowFunction="sum"/>
    <tableColumn id="17" xr3:uid="{D6FB5C63-1FCF-4846-BB69-FDABB937A326}" name="4Q17" totalsRowFunction="sum"/>
    <tableColumn id="18" xr3:uid="{B4FE0CB6-C9A3-4C55-85BB-3044FA56CD41}" name="1Q18" totalsRowFunction="sum"/>
    <tableColumn id="19" xr3:uid="{1F5895E8-CC11-4C79-BA78-0D8A867525B0}" name="2Q18" totalsRowFunction="sum"/>
    <tableColumn id="20" xr3:uid="{9294E94F-47B2-4046-AEE7-C164779517E0}" name="3Q18" totalsRowFunction="sum"/>
    <tableColumn id="21" xr3:uid="{8FEF0368-BAA2-43EC-83A6-723F49416972}" name="4Q18" totalsRowFunction="sum"/>
    <tableColumn id="22" xr3:uid="{D3B54A90-4FE0-42C6-A3B9-3E699C8B4E4D}" name="1Q19" totalsRowFunction="sum"/>
    <tableColumn id="23" xr3:uid="{4D3B1D98-9E8C-4DAA-81D3-87B02327AACC}" name="2Q19" totalsRowFunction="sum"/>
    <tableColumn id="24" xr3:uid="{DB6B04E3-1365-4B92-A122-06EB298F5C25}" name="3Q19" totalsRowFunction="sum"/>
    <tableColumn id="25" xr3:uid="{0089F9BE-8CC7-48E2-9C8C-796EF8A144AB}" name="4Q19" totalsRowFunction="sum"/>
    <tableColumn id="26" xr3:uid="{A8A5AB2F-973C-454C-9C8D-77725FE98A5E}" name="1Q20" totalsRowFunction="sum"/>
    <tableColumn id="27" xr3:uid="{3D013320-1FB6-4D17-A6C5-F92FF067BB61}" name="2Q20" totalsRowFunction="sum"/>
    <tableColumn id="28" xr3:uid="{3F230818-6B90-452A-AEF4-E6BA25BAD299}" name="3Q20" totalsRowFunction="sum"/>
    <tableColumn id="29" xr3:uid="{94C3481A-77DC-4549-8267-E3FBCEAC9523}" name="4Q20" totalsRowFunction="sum"/>
    <tableColumn id="30" xr3:uid="{55FCABF7-0AE9-4AD2-9C90-DD1FE7BF68D2}" name="1Q21" totalsRowFunction="sum"/>
    <tableColumn id="31" xr3:uid="{E54C42BF-5A05-429E-B6B6-E148A5C60865}" name="2Q21" totalsRowFunction="sum"/>
    <tableColumn id="32" xr3:uid="{EF6FF132-911A-4AB6-8EA6-8887D20CC2E5}" name="3Q21" totalsRowFunction="sum"/>
    <tableColumn id="33" xr3:uid="{AD583149-ACAF-405F-B46C-915E63573E74}" name="4Q21" totalsRowFunction="sum"/>
    <tableColumn id="34" xr3:uid="{FF4CBFE2-E193-4563-849D-905306160512}" name="1Q22" totalsRowFunction="sum"/>
    <tableColumn id="35" xr3:uid="{83965D4D-A3AB-4DC5-821D-6893BFCF070E}" name="2Q22" totalsRowFunction="sum"/>
    <tableColumn id="36" xr3:uid="{7F02EDF5-96A3-4693-BBDB-B5634763CA16}" name="3Q22" totalsRowFunction="sum"/>
    <tableColumn id="37" xr3:uid="{A73CD1D8-1ED9-4AE9-BA88-E73D88A85BFA}" name="4Q22" totalsRowFunction="sum"/>
    <tableColumn id="38" xr3:uid="{67F47C1E-065D-4668-97FE-E82D68A86790}" name="1Q23" totalsRowFunction="sum"/>
    <tableColumn id="39" xr3:uid="{91D44729-46D0-43DB-8BC1-7A6B37FCC7B8}" name="2Q23" totalsRowFunction="sum"/>
    <tableColumn id="40" xr3:uid="{C442E0BB-C033-4806-A252-A30F607E9F8A}" name="3Q23" totalsRowFunction="sum"/>
    <tableColumn id="41" xr3:uid="{06EB1C33-6AFF-4C50-935F-5D5CAD6EF2D3}" name="4Q23" totalsRowFunction="sum"/>
    <tableColumn id="42" xr3:uid="{1CA3C742-2481-4883-8739-49CFDE45488C}" name="1Q24" totalsRowFunction="sum"/>
    <tableColumn id="43" xr3:uid="{AFC3D13E-1755-4582-8BF2-649E541136DA}" name="2Q24" totalsRowFunction="sum"/>
    <tableColumn id="44" xr3:uid="{5A153406-5AF1-43D1-B4C1-596D028744DC}" name="3Q24" totalsRowFunction="sum"/>
    <tableColumn id="45" xr3:uid="{8E857C2B-C1E1-4D45-8B00-7BC76F745776}" name="4Q24" totalsRowFunction="sum"/>
    <tableColumn id="46" xr3:uid="{B506990E-DF3C-44EE-A9DE-2FEA2DB084D4}" name="1Q25" totalsRowFunction="sum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E732417-525E-4455-B495-E0444A266355}" name="Tabla5" displayName="Tabla5" ref="A38:AT44" totalsRowCount="1" headerRowDxfId="46" tableBorderDxfId="45">
  <autoFilter ref="A38:AT43" xr:uid="{EE732417-525E-4455-B495-E0444A266355}"/>
  <tableColumns count="46">
    <tableColumn id="1" xr3:uid="{8F756037-4B34-4F02-91E3-10F346F9FD2D}" name="Total" totalsRowLabel="Total" dataDxfId="44" totalsRowDxfId="43"/>
    <tableColumn id="2" xr3:uid="{1B3E69CD-B4A5-45B4-8307-7326EA9AD085}" name="1Q14" totalsRowFunction="sum">
      <calculatedColumnFormula>B3+B21</calculatedColumnFormula>
    </tableColumn>
    <tableColumn id="3" xr3:uid="{02CB0E8A-2857-45C8-94B7-56A7F06F0A27}" name="2Q14" totalsRowFunction="sum">
      <calculatedColumnFormula>C3+C21</calculatedColumnFormula>
    </tableColumn>
    <tableColumn id="4" xr3:uid="{95995DB9-6EFA-4841-88CD-00BFEA7A9D3C}" name="3Q14" totalsRowFunction="sum">
      <calculatedColumnFormula>D3+D21</calculatedColumnFormula>
    </tableColumn>
    <tableColumn id="5" xr3:uid="{7BA6CA13-49A5-4814-8D6E-A6437056951D}" name="4Q14" totalsRowFunction="sum">
      <calculatedColumnFormula>E3+E21</calculatedColumnFormula>
    </tableColumn>
    <tableColumn id="6" xr3:uid="{E47E9F4F-2231-4B13-98FA-84FE4FC374BA}" name="1Q15" totalsRowFunction="sum">
      <calculatedColumnFormula>F3+F21</calculatedColumnFormula>
    </tableColumn>
    <tableColumn id="7" xr3:uid="{810299A4-2DCC-49EC-A2BD-C49A71C19138}" name="2Q15" totalsRowFunction="sum">
      <calculatedColumnFormula>G3+G21</calculatedColumnFormula>
    </tableColumn>
    <tableColumn id="8" xr3:uid="{74E308F2-250B-4A0D-86F6-5054CFBB6FD7}" name="3Q15" totalsRowFunction="sum">
      <calculatedColumnFormula>H3+H21</calculatedColumnFormula>
    </tableColumn>
    <tableColumn id="9" xr3:uid="{36ECE3E8-63D6-41D0-B717-0851BF2782E3}" name="4Q15" totalsRowFunction="sum">
      <calculatedColumnFormula>I3+I21</calculatedColumnFormula>
    </tableColumn>
    <tableColumn id="10" xr3:uid="{BBCD073A-D6B1-4392-ACF8-30DD01120009}" name="1Q16" totalsRowFunction="sum">
      <calculatedColumnFormula>J3+J21</calculatedColumnFormula>
    </tableColumn>
    <tableColumn id="11" xr3:uid="{707660C0-674B-4367-9A4B-1355890BD124}" name="2Q16" totalsRowFunction="sum">
      <calculatedColumnFormula>K3+K21</calculatedColumnFormula>
    </tableColumn>
    <tableColumn id="12" xr3:uid="{52EB5B4A-856C-4D5C-B83F-33A6AA31195D}" name="3Q16" totalsRowFunction="sum">
      <calculatedColumnFormula>L3+L21</calculatedColumnFormula>
    </tableColumn>
    <tableColumn id="13" xr3:uid="{4914FDFB-9D9E-4362-8739-AF3D51B0A854}" name="4Q16" totalsRowFunction="sum">
      <calculatedColumnFormula>M3+M21</calculatedColumnFormula>
    </tableColumn>
    <tableColumn id="14" xr3:uid="{CC2F1572-0805-409C-9635-DF377CF75134}" name="1Q17" totalsRowFunction="sum">
      <calculatedColumnFormula>N3+N21</calculatedColumnFormula>
    </tableColumn>
    <tableColumn id="15" xr3:uid="{81B8B3E9-3E77-490D-8829-13B35A74E84F}" name="2Q17" totalsRowFunction="sum">
      <calculatedColumnFormula>O3+O21</calculatedColumnFormula>
    </tableColumn>
    <tableColumn id="16" xr3:uid="{12717261-56F2-4FD9-A18F-490197BA5FA1}" name="3Q17" totalsRowFunction="sum">
      <calculatedColumnFormula>P3+P21</calculatedColumnFormula>
    </tableColumn>
    <tableColumn id="17" xr3:uid="{CC70E480-BD58-4E1E-9A62-CC1BF23E7016}" name="4Q17" totalsRowFunction="sum">
      <calculatedColumnFormula>Q3+Q21</calculatedColumnFormula>
    </tableColumn>
    <tableColumn id="18" xr3:uid="{72985C6F-DEA0-4854-9589-D2A84B5CF190}" name="1Q18" totalsRowFunction="sum">
      <calculatedColumnFormula>R3+R21</calculatedColumnFormula>
    </tableColumn>
    <tableColumn id="19" xr3:uid="{808F99D3-8D76-4D6F-9962-E0B58988B5AF}" name="2Q18" totalsRowFunction="sum"/>
    <tableColumn id="20" xr3:uid="{1045532F-73FA-43E3-B80C-FDEAE67350AD}" name="3Q18" totalsRowFunction="sum"/>
    <tableColumn id="21" xr3:uid="{3AE5F2D5-FADF-4F40-A560-6E7338DE7A1C}" name="4Q18" totalsRowFunction="sum"/>
    <tableColumn id="22" xr3:uid="{9F485122-8344-4113-96B3-E6774AB006F3}" name="1Q19" totalsRowFunction="sum"/>
    <tableColumn id="23" xr3:uid="{A3FF7429-519D-4D8E-BB3A-B53D8273839C}" name="2Q19" totalsRowFunction="sum"/>
    <tableColumn id="24" xr3:uid="{A099D448-B3A5-4E08-889B-EC4E05EDCC3A}" name="3Q19" totalsRowFunction="sum"/>
    <tableColumn id="25" xr3:uid="{52AA322E-0E14-42F5-89E8-AF17C7210B4F}" name="4Q19" totalsRowFunction="sum"/>
    <tableColumn id="26" xr3:uid="{319CE3DA-2C12-49A0-95F2-018CD7FEC2C0}" name="1Q20" totalsRowFunction="sum"/>
    <tableColumn id="27" xr3:uid="{187BEAF5-58BE-4D3F-A806-B1739C6FEC88}" name="2Q20" totalsRowFunction="sum"/>
    <tableColumn id="28" xr3:uid="{9A0D52F6-C698-4B15-B06E-7C4FEF4E2895}" name="3Q20" totalsRowFunction="sum"/>
    <tableColumn id="29" xr3:uid="{34BD5679-B93D-44BD-AF73-C06C751E6512}" name="4Q20" totalsRowFunction="sum" dataDxfId="42">
      <calculatedColumnFormula>(AB39+AD39)/2</calculatedColumnFormula>
    </tableColumn>
    <tableColumn id="30" xr3:uid="{8D53491E-AB34-4AD9-A899-F3550F8E7910}" name="1Q21" totalsRowFunction="sum"/>
    <tableColumn id="31" xr3:uid="{5421BEEF-3CD0-44DF-9320-7C3DA6E99547}" name="2Q21" totalsRowFunction="sum"/>
    <tableColumn id="32" xr3:uid="{4AB50836-F958-4035-98EC-5F6961E8E4AF}" name="3Q21" totalsRowFunction="sum"/>
    <tableColumn id="33" xr3:uid="{9D349E3C-C966-4B0B-9B11-82D56B6D3077}" name="4Q21" totalsRowFunction="sum"/>
    <tableColumn id="34" xr3:uid="{BC44F7AB-022E-4430-A268-CA78A64C5E2C}" name="1Q22" totalsRowFunction="sum"/>
    <tableColumn id="35" xr3:uid="{304B3F01-B877-443D-A743-B1B9C8D1F0CC}" name="2Q22" totalsRowFunction="sum"/>
    <tableColumn id="36" xr3:uid="{58FEC717-9841-4B95-851D-B06845BCF48F}" name="3Q22" totalsRowFunction="sum"/>
    <tableColumn id="37" xr3:uid="{CF4D5000-7147-4128-9FE1-21013687864C}" name="4Q22" totalsRowFunction="sum">
      <calculatedColumnFormula>AK3+AK21</calculatedColumnFormula>
    </tableColumn>
    <tableColumn id="38" xr3:uid="{EC488070-CF8E-4118-9153-0FCA813EF58C}" name="1Q23" totalsRowFunction="sum">
      <calculatedColumnFormula>AL3+AL21</calculatedColumnFormula>
    </tableColumn>
    <tableColumn id="39" xr3:uid="{2BE9F56F-C47C-4655-B3CA-199973E45AC6}" name="2Q23" totalsRowFunction="sum">
      <calculatedColumnFormula>AM3+AM21</calculatedColumnFormula>
    </tableColumn>
    <tableColumn id="40" xr3:uid="{E8328B64-EDCE-4BBE-86A7-4B35C78C6CE9}" name="3Q23" totalsRowFunction="sum">
      <calculatedColumnFormula>AN3+AN21</calculatedColumnFormula>
    </tableColumn>
    <tableColumn id="41" xr3:uid="{8FDC5A50-B48E-440C-9103-F0EB61504820}" name="4Q23" totalsRowFunction="sum">
      <calculatedColumnFormula>AO3+AO21</calculatedColumnFormula>
    </tableColumn>
    <tableColumn id="42" xr3:uid="{C34E70A0-1E67-490A-B28C-C2AA934D2409}" name="1Q24" totalsRowFunction="sum">
      <calculatedColumnFormula>AP3+AP21</calculatedColumnFormula>
    </tableColumn>
    <tableColumn id="43" xr3:uid="{244AC2D5-6341-4856-96BD-84AC76E704BC}" name="2Q24" totalsRowFunction="sum">
      <calculatedColumnFormula>AQ3+AQ21</calculatedColumnFormula>
    </tableColumn>
    <tableColumn id="44" xr3:uid="{0379550E-A724-4165-A8F6-1E915CF7C5D1}" name="3Q24" totalsRowFunction="sum">
      <calculatedColumnFormula>AR3+AR21</calculatedColumnFormula>
    </tableColumn>
    <tableColumn id="45" xr3:uid="{869375D9-2777-410C-A739-9315FFDD0409}" name="4Q24" totalsRowFunction="sum">
      <calculatedColumnFormula>AS3+AS21</calculatedColumnFormula>
    </tableColumn>
    <tableColumn id="46" xr3:uid="{3430E896-8939-444C-B97B-FF722009EFF2}" name="1Q25" totalsRowFunction="sum">
      <calculatedColumnFormula>AT3+AT21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9861858-CE32-4FAA-8931-C141FCA2F7FD}" name="Tabla6" displayName="Tabla6" ref="A48:M54" totalsRowShown="0" tableBorderDxfId="41">
  <autoFilter ref="A48:M54" xr:uid="{79861858-CE32-4FAA-8931-C141FCA2F7FD}"/>
  <tableColumns count="13">
    <tableColumn id="1" xr3:uid="{E6069005-5CCF-4B75-B7D1-1F72B2CCDAE0}" name="Totales trimestrales" dataDxfId="40"/>
    <tableColumn id="2" xr3:uid="{D3AF0F9E-5479-456B-981E-9BD351289BA9}" name="2014" dataDxfId="39"/>
    <tableColumn id="3" xr3:uid="{C81B2EEC-E51E-4E66-B4A4-AC3D46427BEB}" name="2015" dataDxfId="38"/>
    <tableColumn id="4" xr3:uid="{68444F03-BFB3-4310-9C09-22C45CFD5AAD}" name="2016" dataDxfId="37"/>
    <tableColumn id="5" xr3:uid="{5880126E-D96A-4587-9691-CDFDAB7704EC}" name="2017" dataDxfId="36"/>
    <tableColumn id="6" xr3:uid="{F22D480A-6DCF-46FB-9BCB-FEFE11168F1A}" name="2018" dataDxfId="35"/>
    <tableColumn id="7" xr3:uid="{0257DDFB-BCFB-4B56-BAA6-1C4F3ABE11AA}" name="2019" dataDxfId="34"/>
    <tableColumn id="8" xr3:uid="{78DC40DC-E93E-49DE-8293-9690093523F2}" name="2020" dataDxfId="33"/>
    <tableColumn id="9" xr3:uid="{4BB02478-043C-47B2-A7BD-B8B7D0DE50FB}" name="2021" dataDxfId="32"/>
    <tableColumn id="10" xr3:uid="{FE19B524-7BCC-4122-A8A4-2F504838D18D}" name="2022" dataDxfId="31"/>
    <tableColumn id="11" xr3:uid="{41A2A8AE-CCB7-4565-B76F-8046ECDF0CBF}" name="2023" dataDxfId="30"/>
    <tableColumn id="12" xr3:uid="{DE6EBC5C-E3E8-47FF-9E9B-B65134C664FE}" name="2024" dataDxfId="29"/>
    <tableColumn id="13" xr3:uid="{E92905D1-F39B-4CDA-996E-DB792F2493C5}" name="2025" dataDxfId="28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85A5EAA-B461-4733-9C9C-9207B590F626}" name="Tabla69" displayName="Tabla69" ref="A11:M17" totalsRowShown="0" tableBorderDxfId="27">
  <autoFilter ref="A11:M17" xr:uid="{485A5EAA-B461-4733-9C9C-9207B590F626}"/>
  <tableColumns count="13">
    <tableColumn id="1" xr3:uid="{6420C3A8-526F-4233-BF70-CB5699E7B3F2}" name="Totales trimestrales" dataDxfId="26"/>
    <tableColumn id="2" xr3:uid="{970178A0-2184-4E1D-8509-C52861DA9823}" name="2014" dataDxfId="25"/>
    <tableColumn id="3" xr3:uid="{9A2A8EDE-F6D2-4859-AA2E-1685D81574B3}" name="2015" dataDxfId="24"/>
    <tableColumn id="4" xr3:uid="{9D82290C-97D9-44E7-BEAB-C9889E669A82}" name="2016" dataDxfId="23"/>
    <tableColumn id="5" xr3:uid="{D54EDC40-229A-4744-A123-EF38FFAF2EFC}" name="2017" dataDxfId="22"/>
    <tableColumn id="6" xr3:uid="{8DB82565-271E-4395-8037-6691D622A5AE}" name="2018" dataDxfId="21"/>
    <tableColumn id="7" xr3:uid="{D68B14EA-4267-475B-B7E0-5B8CFD7B7B2C}" name="2019" dataDxfId="20"/>
    <tableColumn id="8" xr3:uid="{1B9C0BF4-189B-452A-9318-6B1C26A1B73A}" name="2020" dataDxfId="19"/>
    <tableColumn id="9" xr3:uid="{C5CA4A9F-B16A-4CD2-9594-0A97E7AA2B9B}" name="2021" dataDxfId="18"/>
    <tableColumn id="10" xr3:uid="{A3208E4B-7B10-4DAD-A442-6A148238026F}" name="2022" dataDxfId="17"/>
    <tableColumn id="11" xr3:uid="{12F540FD-C751-4936-9595-298AE8F2AECB}" name="2023" dataDxfId="16"/>
    <tableColumn id="12" xr3:uid="{B9EE1366-FBA9-4CA3-8A0A-2E3B7ABB6124}" name="2024" dataDxfId="15"/>
    <tableColumn id="13" xr3:uid="{138BFB91-954F-4DAC-9166-5D56963729BE}" name="2025" dataDxfId="14"/>
  </tableColumns>
  <tableStyleInfo name="TableStyleLight1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33D3BC4-94CA-4546-AC60-63C52A5481A5}" name="Tabla611" displayName="Tabla611" ref="A29:M35" totalsRowShown="0" tableBorderDxfId="13">
  <autoFilter ref="A29:M35" xr:uid="{733D3BC4-94CA-4546-AC60-63C52A5481A5}"/>
  <tableColumns count="13">
    <tableColumn id="1" xr3:uid="{60180EAF-8817-4B0E-AECD-2258B7A17C96}" name="Totales trimestrales" dataDxfId="12"/>
    <tableColumn id="2" xr3:uid="{405A99C1-8AE4-4BFB-99D7-3B5D8175F38D}" name="2014" dataDxfId="11"/>
    <tableColumn id="3" xr3:uid="{4F003BB0-9F52-4557-ADB7-8E54E7A6A3E4}" name="2015" dataDxfId="10"/>
    <tableColumn id="4" xr3:uid="{90A3B7B8-F31C-47B5-B50A-D5B555A791B7}" name="2016" dataDxfId="9"/>
    <tableColumn id="5" xr3:uid="{F6C6C318-6F59-413E-9F52-D39C6D355F76}" name="2017" dataDxfId="8"/>
    <tableColumn id="6" xr3:uid="{17B3E07D-ADD3-4D63-87EF-E9A38907DFE4}" name="2018" dataDxfId="7"/>
    <tableColumn id="7" xr3:uid="{251E77E6-3479-44D5-805B-1D863F97E630}" name="2019" dataDxfId="6"/>
    <tableColumn id="8" xr3:uid="{48F35660-7E12-44BD-B854-D63A1391DC15}" name="2020" dataDxfId="5"/>
    <tableColumn id="9" xr3:uid="{B6C50C19-156A-47A9-B9F6-EF47FFFDB824}" name="2021" dataDxfId="4"/>
    <tableColumn id="10" xr3:uid="{0B87781A-2C50-45EC-9A5D-802F9E49DD0B}" name="2022" dataDxfId="3"/>
    <tableColumn id="11" xr3:uid="{191351DF-3898-4441-95B1-9DBFAEB9A1C9}" name="2023" dataDxfId="2"/>
    <tableColumn id="12" xr3:uid="{4CBBC4D2-84F5-4895-AE17-DA5A5258CE65}" name="2024" dataDxfId="1"/>
    <tableColumn id="13" xr3:uid="{1FD2FB72-CC2B-4425-BE9D-CB83C60C39F2}" name="2025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3FBE3-43A8-40A8-A59C-EA659A102BA9}">
  <dimension ref="A1:BH28"/>
  <sheetViews>
    <sheetView topLeftCell="AL1" zoomScale="55" zoomScaleNormal="55" workbookViewId="0">
      <selection activeCell="AU8" sqref="AU8:BA8"/>
    </sheetView>
  </sheetViews>
  <sheetFormatPr baseColWidth="10" defaultRowHeight="15.5" x14ac:dyDescent="0.35"/>
  <cols>
    <col min="1" max="1" width="17" bestFit="1" customWidth="1"/>
    <col min="45" max="45" width="13.4140625" bestFit="1" customWidth="1"/>
    <col min="55" max="55" width="14" bestFit="1" customWidth="1"/>
    <col min="57" max="57" width="19.83203125" bestFit="1" customWidth="1"/>
    <col min="58" max="59" width="18.75" bestFit="1" customWidth="1"/>
  </cols>
  <sheetData>
    <row r="1" spans="1:60" x14ac:dyDescent="0.35">
      <c r="A1" s="1"/>
      <c r="B1" s="67">
        <v>2014</v>
      </c>
      <c r="C1" s="68"/>
      <c r="D1" s="68"/>
      <c r="E1" s="69"/>
      <c r="F1" s="67">
        <v>2015</v>
      </c>
      <c r="G1" s="68"/>
      <c r="H1" s="68"/>
      <c r="I1" s="69"/>
      <c r="J1" s="67">
        <v>2016</v>
      </c>
      <c r="K1" s="68"/>
      <c r="L1" s="68"/>
      <c r="M1" s="69"/>
      <c r="N1" s="67">
        <v>2017</v>
      </c>
      <c r="O1" s="68"/>
      <c r="P1" s="68"/>
      <c r="Q1" s="69"/>
      <c r="R1" s="67">
        <v>2018</v>
      </c>
      <c r="S1" s="68"/>
      <c r="T1" s="68"/>
      <c r="U1" s="69"/>
      <c r="V1" s="64">
        <v>2019</v>
      </c>
      <c r="W1" s="65"/>
      <c r="X1" s="65"/>
      <c r="Y1" s="66"/>
      <c r="Z1" s="64">
        <v>2020</v>
      </c>
      <c r="AA1" s="65"/>
      <c r="AB1" s="65"/>
      <c r="AC1" s="66"/>
      <c r="AD1" s="64">
        <v>2021</v>
      </c>
      <c r="AE1" s="65"/>
      <c r="AF1" s="65"/>
      <c r="AG1" s="66"/>
      <c r="AH1" s="64">
        <v>2022</v>
      </c>
      <c r="AI1" s="65"/>
      <c r="AJ1" s="65"/>
      <c r="AK1" s="66"/>
      <c r="AL1" s="64">
        <v>2023</v>
      </c>
      <c r="AM1" s="65"/>
      <c r="AN1" s="65"/>
      <c r="AO1" s="66"/>
      <c r="AP1" s="64">
        <v>2024</v>
      </c>
      <c r="AQ1" s="65"/>
      <c r="AR1" s="65"/>
      <c r="AS1" s="66"/>
      <c r="AT1" s="64">
        <v>2025</v>
      </c>
      <c r="AU1" s="65"/>
      <c r="AV1" s="65"/>
      <c r="AW1" s="66"/>
      <c r="AX1" s="64">
        <v>2026</v>
      </c>
      <c r="AY1" s="65"/>
      <c r="AZ1" s="65"/>
      <c r="BA1" s="66"/>
      <c r="BB1" s="25"/>
      <c r="BD1" t="s">
        <v>119</v>
      </c>
    </row>
    <row r="2" spans="1:60" x14ac:dyDescent="0.35">
      <c r="A2" s="1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26</v>
      </c>
      <c r="K2" s="2" t="s">
        <v>27</v>
      </c>
      <c r="L2" s="2" t="s">
        <v>28</v>
      </c>
      <c r="M2" s="2" t="s">
        <v>29</v>
      </c>
      <c r="N2" s="2" t="s">
        <v>26</v>
      </c>
      <c r="O2" s="2" t="s">
        <v>27</v>
      </c>
      <c r="P2" s="2" t="s">
        <v>28</v>
      </c>
      <c r="Q2" s="2" t="s">
        <v>29</v>
      </c>
      <c r="R2" s="2" t="s">
        <v>26</v>
      </c>
      <c r="S2" s="2" t="s">
        <v>27</v>
      </c>
      <c r="T2" s="2" t="s">
        <v>28</v>
      </c>
      <c r="U2" s="2" t="s">
        <v>29</v>
      </c>
      <c r="V2" s="2" t="s">
        <v>26</v>
      </c>
      <c r="W2" s="2" t="s">
        <v>27</v>
      </c>
      <c r="X2" s="2" t="s">
        <v>28</v>
      </c>
      <c r="Y2" s="2" t="s">
        <v>29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26</v>
      </c>
      <c r="AE2" s="2" t="s">
        <v>27</v>
      </c>
      <c r="AF2" s="2" t="s">
        <v>28</v>
      </c>
      <c r="AG2" s="2" t="s">
        <v>29</v>
      </c>
      <c r="AH2" s="2" t="s">
        <v>26</v>
      </c>
      <c r="AI2" s="2" t="s">
        <v>27</v>
      </c>
      <c r="AJ2" s="2" t="s">
        <v>28</v>
      </c>
      <c r="AK2" s="2" t="s">
        <v>29</v>
      </c>
      <c r="AL2" s="2" t="s">
        <v>26</v>
      </c>
      <c r="AM2" s="2" t="s">
        <v>27</v>
      </c>
      <c r="AN2" s="2" t="s">
        <v>28</v>
      </c>
      <c r="AO2" s="2" t="s">
        <v>29</v>
      </c>
      <c r="AP2" s="2" t="s">
        <v>26</v>
      </c>
      <c r="AQ2" s="2" t="s">
        <v>27</v>
      </c>
      <c r="AR2" s="2" t="s">
        <v>28</v>
      </c>
      <c r="AS2" s="2" t="s">
        <v>29</v>
      </c>
      <c r="AT2" s="2" t="s">
        <v>26</v>
      </c>
      <c r="AU2" s="2" t="s">
        <v>27</v>
      </c>
      <c r="AV2" s="2" t="s">
        <v>28</v>
      </c>
      <c r="AW2" s="2" t="s">
        <v>29</v>
      </c>
      <c r="AX2" s="2" t="s">
        <v>26</v>
      </c>
      <c r="AY2" s="2" t="s">
        <v>27</v>
      </c>
      <c r="AZ2" s="2" t="s">
        <v>28</v>
      </c>
      <c r="BA2" s="2" t="s">
        <v>29</v>
      </c>
      <c r="BB2" s="25"/>
      <c r="BD2" s="2" t="s">
        <v>26</v>
      </c>
      <c r="BE2" s="2" t="s">
        <v>27</v>
      </c>
      <c r="BF2" s="2" t="s">
        <v>28</v>
      </c>
      <c r="BG2" s="2" t="s">
        <v>29</v>
      </c>
    </row>
    <row r="3" spans="1:60" x14ac:dyDescent="0.35">
      <c r="A3" t="s">
        <v>118</v>
      </c>
      <c r="B3" s="55">
        <v>69</v>
      </c>
      <c r="C3" s="55">
        <v>57</v>
      </c>
      <c r="D3" s="55">
        <v>51</v>
      </c>
      <c r="E3" s="55">
        <v>45</v>
      </c>
      <c r="F3" s="55">
        <v>66</v>
      </c>
      <c r="G3" s="55">
        <v>81</v>
      </c>
      <c r="H3" s="55">
        <v>69</v>
      </c>
      <c r="I3" s="55">
        <v>54</v>
      </c>
      <c r="J3" s="55">
        <v>114</v>
      </c>
      <c r="K3" s="55">
        <v>105</v>
      </c>
      <c r="L3" s="55">
        <v>111</v>
      </c>
      <c r="M3" s="55">
        <v>120</v>
      </c>
      <c r="N3" s="55">
        <v>138</v>
      </c>
      <c r="O3" s="55">
        <v>132</v>
      </c>
      <c r="P3" s="55">
        <v>114</v>
      </c>
      <c r="Q3" s="55">
        <v>99</v>
      </c>
      <c r="R3" s="55">
        <v>180</v>
      </c>
      <c r="S3" s="56">
        <v>224</v>
      </c>
      <c r="T3" s="56">
        <v>182</v>
      </c>
      <c r="U3" s="56">
        <v>175</v>
      </c>
      <c r="V3" s="56">
        <v>208</v>
      </c>
      <c r="W3" s="56">
        <v>311</v>
      </c>
      <c r="X3" s="56">
        <v>280</v>
      </c>
      <c r="Y3" s="56">
        <v>275</v>
      </c>
      <c r="Z3" s="56">
        <v>296</v>
      </c>
      <c r="AA3" s="56">
        <v>236</v>
      </c>
      <c r="AB3" s="56">
        <v>279</v>
      </c>
      <c r="AC3" s="56">
        <v>290</v>
      </c>
      <c r="AD3" s="56">
        <v>301</v>
      </c>
      <c r="AE3" s="56">
        <v>375</v>
      </c>
      <c r="AF3" s="56">
        <v>427</v>
      </c>
      <c r="AG3" s="56">
        <v>383</v>
      </c>
      <c r="AH3" s="56">
        <v>458</v>
      </c>
      <c r="AI3" s="56">
        <v>462</v>
      </c>
      <c r="AJ3" s="56">
        <v>401</v>
      </c>
      <c r="AK3" s="55">
        <v>411</v>
      </c>
      <c r="AL3" s="55">
        <v>366</v>
      </c>
      <c r="AM3" s="55">
        <v>441</v>
      </c>
      <c r="AN3" s="55">
        <v>486</v>
      </c>
      <c r="AO3" s="55">
        <v>441</v>
      </c>
      <c r="AP3" s="55">
        <v>492</v>
      </c>
      <c r="AQ3" s="55">
        <v>531</v>
      </c>
      <c r="AR3" s="55">
        <v>531</v>
      </c>
      <c r="AS3" s="55">
        <v>594</v>
      </c>
      <c r="AT3" s="55">
        <f>BD4*$AT$5</f>
        <v>588.48894522000001</v>
      </c>
      <c r="AU3" s="55">
        <f>BE4*$AT$5</f>
        <v>551.43593755799998</v>
      </c>
      <c r="AV3" s="55">
        <f>BF4*$AT$5</f>
        <v>530.29392730379993</v>
      </c>
      <c r="AW3" s="55">
        <f>BG4*$AT$5</f>
        <v>509.1519170496</v>
      </c>
      <c r="AX3" s="31">
        <f>$AX$5*BD3</f>
        <v>552.11254703497013</v>
      </c>
      <c r="AY3" s="31">
        <f>$AX$5*BE3</f>
        <v>589.286177873111</v>
      </c>
      <c r="AZ3" s="31">
        <f>$AX$5*BF3</f>
        <v>565.83993777160401</v>
      </c>
      <c r="BA3" s="31">
        <f>$AX$5*BG3</f>
        <v>541.72300332031477</v>
      </c>
      <c r="BB3" s="31"/>
      <c r="BD3" s="54">
        <f>(B4+F4+J4+N4+R4+V4+Z4+AD4+AH4+AL4+AP4)/11</f>
        <v>0.24549664646661437</v>
      </c>
      <c r="BE3" s="54">
        <f>(C4+G4+K4+O4+S4+W4+AA4+AE4+AI4+AM4+AQ4)/11</f>
        <v>0.26202588811627658</v>
      </c>
      <c r="BF3" s="54">
        <f>(D4+H4+L4+P4+T4+X4+AB4+AF4+AJ4+AN4+AR4)/11</f>
        <v>0.25160052584533649</v>
      </c>
      <c r="BG3" s="54">
        <f>(E4+I4+M4+Q4+U4+Y4+AC4+AG4+AK4+AO4+AS4)/11</f>
        <v>0.24087693957177247</v>
      </c>
      <c r="BH3" t="s">
        <v>111</v>
      </c>
    </row>
    <row r="4" spans="1:60" x14ac:dyDescent="0.35">
      <c r="B4" s="54">
        <f>B3/B5</f>
        <v>0.3108108108108108</v>
      </c>
      <c r="C4" s="54">
        <f>C3/B5</f>
        <v>0.25675675675675674</v>
      </c>
      <c r="D4" s="54">
        <f>D3/B5</f>
        <v>0.22972972972972974</v>
      </c>
      <c r="E4" s="54">
        <f>E3/B5</f>
        <v>0.20270270270270271</v>
      </c>
      <c r="F4" s="54">
        <f>F3/F5</f>
        <v>0.24444444444444444</v>
      </c>
      <c r="G4" s="54">
        <f>G3/F5</f>
        <v>0.3</v>
      </c>
      <c r="H4" s="54">
        <f>H3/F5</f>
        <v>0.25555555555555554</v>
      </c>
      <c r="I4" s="54">
        <f>I3/F5</f>
        <v>0.2</v>
      </c>
      <c r="J4" s="54">
        <f>J3/J5</f>
        <v>0.25333333333333335</v>
      </c>
      <c r="K4" s="54">
        <f>K3/J5</f>
        <v>0.23333333333333334</v>
      </c>
      <c r="L4" s="54">
        <f>L3/J5</f>
        <v>0.24666666666666667</v>
      </c>
      <c r="M4" s="54">
        <f>M3/J5</f>
        <v>0.26666666666666666</v>
      </c>
      <c r="N4" s="54">
        <f>N3/N5</f>
        <v>0.2857142857142857</v>
      </c>
      <c r="O4" s="54">
        <f>O3/N5</f>
        <v>0.27329192546583853</v>
      </c>
      <c r="P4" s="54">
        <f>P3/N5</f>
        <v>0.2360248447204969</v>
      </c>
      <c r="Q4" s="54">
        <f>Q3/N5</f>
        <v>0.20496894409937888</v>
      </c>
      <c r="R4" s="54">
        <f>R3/R5</f>
        <v>0.23653088042049936</v>
      </c>
      <c r="S4" s="54">
        <f>S3/R5</f>
        <v>0.29434954007884362</v>
      </c>
      <c r="T4" s="54">
        <f>T3/R5</f>
        <v>0.23915900131406045</v>
      </c>
      <c r="U4" s="54">
        <f>U3/R5</f>
        <v>0.22996057818659657</v>
      </c>
      <c r="V4" s="54">
        <f>V3/V5</f>
        <v>0.19366852886405958</v>
      </c>
      <c r="W4" s="54">
        <f>W3/V5</f>
        <v>0.28957169459962756</v>
      </c>
      <c r="X4" s="54">
        <f>X3/V5</f>
        <v>0.26070763500931099</v>
      </c>
      <c r="Y4" s="54">
        <f>Y3/V5</f>
        <v>0.25605214152700184</v>
      </c>
      <c r="Z4" s="54">
        <f>Z3/Z5</f>
        <v>0.26884650317892822</v>
      </c>
      <c r="AA4" s="54">
        <f>AA3/Z5</f>
        <v>0.21435059037238874</v>
      </c>
      <c r="AB4" s="54">
        <f>AB3/Z5</f>
        <v>0.25340599455040874</v>
      </c>
      <c r="AC4" s="54">
        <f>AC3/Z5</f>
        <v>0.2633969118982743</v>
      </c>
      <c r="AD4" s="54">
        <f>AD3/AD5</f>
        <v>0.20255720053835802</v>
      </c>
      <c r="AE4" s="54">
        <f>AE3/AD5</f>
        <v>0.25235531628532976</v>
      </c>
      <c r="AF4" s="54">
        <f>AF3/AD5</f>
        <v>0.28734858681022879</v>
      </c>
      <c r="AG4" s="54">
        <f>AG3/AD5</f>
        <v>0.25773889636608344</v>
      </c>
      <c r="AH4" s="54">
        <f>AH3/AH5</f>
        <v>0.26443418013856812</v>
      </c>
      <c r="AI4" s="54">
        <f>AI3/AH5</f>
        <v>0.26674364896073904</v>
      </c>
      <c r="AJ4" s="54">
        <f>AJ3/AH5</f>
        <v>0.23152424942263281</v>
      </c>
      <c r="AK4" s="54">
        <f>AK3/AH5</f>
        <v>0.23729792147806006</v>
      </c>
      <c r="AL4" s="54">
        <f>AL3/AL5</f>
        <v>0.21107266435986158</v>
      </c>
      <c r="AM4" s="54">
        <f>AM3/AL5</f>
        <v>0.25432525951557095</v>
      </c>
      <c r="AN4" s="54">
        <f>AN3/AL5</f>
        <v>0.28027681660899656</v>
      </c>
      <c r="AO4" s="54">
        <f>AO3/AL5</f>
        <v>0.25432525951557095</v>
      </c>
      <c r="AP4" s="54">
        <f>AP3/AP5</f>
        <v>0.22905027932960895</v>
      </c>
      <c r="AQ4" s="54">
        <f>AQ3/AP5</f>
        <v>0.24720670391061453</v>
      </c>
      <c r="AR4" s="54">
        <f>AR3/AP5</f>
        <v>0.24720670391061453</v>
      </c>
      <c r="AS4" s="54">
        <f>AS3/AP5</f>
        <v>0.27653631284916202</v>
      </c>
      <c r="AT4" s="54">
        <f>AT3/AT5</f>
        <v>0.27</v>
      </c>
      <c r="AU4" s="54"/>
      <c r="AV4" s="54"/>
      <c r="AW4" s="54"/>
      <c r="AX4" s="54"/>
      <c r="AY4" s="54"/>
      <c r="AZ4" s="54"/>
      <c r="BA4" s="54"/>
      <c r="BB4" s="54"/>
      <c r="BC4" t="s">
        <v>113</v>
      </c>
      <c r="BD4" s="57">
        <v>0.27</v>
      </c>
      <c r="BE4" s="58">
        <v>0.253</v>
      </c>
      <c r="BF4" s="58">
        <v>0.24329999999999999</v>
      </c>
      <c r="BG4" s="58">
        <v>0.2336</v>
      </c>
      <c r="BH4" s="57" t="s">
        <v>112</v>
      </c>
    </row>
    <row r="5" spans="1:60" x14ac:dyDescent="0.35">
      <c r="B5">
        <f>SUM(B3:E3)</f>
        <v>222</v>
      </c>
      <c r="F5">
        <f>SUM(F3:I3)</f>
        <v>270</v>
      </c>
      <c r="J5">
        <f>SUM(J3:M3)</f>
        <v>450</v>
      </c>
      <c r="N5">
        <f>SUM(N3:Q3)</f>
        <v>483</v>
      </c>
      <c r="R5">
        <f>SUM(R3:U3)</f>
        <v>761</v>
      </c>
      <c r="V5">
        <f>SUM(V3:Y3)</f>
        <v>1074</v>
      </c>
      <c r="Z5">
        <f>SUM(Z3:AC3)</f>
        <v>1101</v>
      </c>
      <c r="AD5">
        <f>SUM(AD3:AG3)</f>
        <v>1486</v>
      </c>
      <c r="AH5">
        <f>SUM(AH3:AK3)</f>
        <v>1732</v>
      </c>
      <c r="AL5">
        <f>SUM(AL3:AO3)</f>
        <v>1734</v>
      </c>
      <c r="AP5">
        <f>SUM(AP3:AS3)</f>
        <v>2148</v>
      </c>
      <c r="AT5" s="60">
        <v>2179.5886860000001</v>
      </c>
      <c r="AU5" s="59"/>
      <c r="AV5" s="59"/>
      <c r="AW5" s="59"/>
      <c r="AX5" s="60">
        <v>2248.9616660000002</v>
      </c>
      <c r="BA5" s="31"/>
      <c r="BB5" s="31"/>
      <c r="BC5" t="s">
        <v>114</v>
      </c>
      <c r="BD5" s="57">
        <f>AT6</f>
        <v>0.26435501359213237</v>
      </c>
      <c r="BE5" s="57">
        <f>($BE$3/($BE$3+$BF$3+$BG$3))*$BH$5</f>
        <v>0.25547670530437006</v>
      </c>
      <c r="BF5" s="57">
        <f>(BF3/($BE$3+$BF$3+$BG$3))*$BH$5</f>
        <v>0.24531191882570605</v>
      </c>
      <c r="BG5" s="57">
        <f>(BG3/($BE$3+$BF$3+$BG$3))*$BH$5</f>
        <v>0.23485636227779136</v>
      </c>
      <c r="BH5" s="57">
        <f>1-BD5</f>
        <v>0.73564498640786757</v>
      </c>
    </row>
    <row r="6" spans="1:60" x14ac:dyDescent="0.35">
      <c r="AS6" t="s">
        <v>116</v>
      </c>
      <c r="AT6" s="54">
        <f>AT3/AT7</f>
        <v>0.26435501359213237</v>
      </c>
      <c r="AU6" s="31">
        <f>BE5*$AT$7</f>
        <v>568.7246660841239</v>
      </c>
      <c r="AV6" s="31">
        <f>BF5*$AT$7</f>
        <v>546.09651770164317</v>
      </c>
      <c r="AW6" s="31">
        <f>BG5*$AT$7</f>
        <v>522.82107699423261</v>
      </c>
      <c r="AX6" s="31">
        <f>$AX$7*BD3</f>
        <v>574.68862535221626</v>
      </c>
      <c r="AY6" s="31">
        <f>$AX$7*BE3</f>
        <v>613.38229917008164</v>
      </c>
      <c r="AZ6" s="31">
        <f>$AX$7*BF3</f>
        <v>588.97733397598392</v>
      </c>
      <c r="BA6" s="31">
        <f>$AX$7*BG3</f>
        <v>563.87424950171805</v>
      </c>
      <c r="BB6" s="31"/>
      <c r="BC6" t="s">
        <v>115</v>
      </c>
      <c r="BD6" s="57">
        <f>AT8</f>
        <v>0.27723817021950176</v>
      </c>
      <c r="BE6" s="57">
        <f>($BE$3/($BE$3+$BF$3+$BG$3))*$BH$6</f>
        <v>0.25100260914400335</v>
      </c>
      <c r="BF6" s="57">
        <f>(BF3/($BE$3+$BF$3+$BG$3))*$BH$6</f>
        <v>0.24101583589007133</v>
      </c>
      <c r="BG6" s="57">
        <f>(BG3/($BE$3+$BF$3+$BG$3))*$BH$6</f>
        <v>0.23074338474642353</v>
      </c>
      <c r="BH6" s="57">
        <f>1-BD6</f>
        <v>0.7227618297804983</v>
      </c>
    </row>
    <row r="7" spans="1:60" x14ac:dyDescent="0.35">
      <c r="AT7" s="61">
        <v>2226.131206</v>
      </c>
      <c r="AX7" s="60">
        <v>2340.9225080000001</v>
      </c>
    </row>
    <row r="8" spans="1:60" x14ac:dyDescent="0.35">
      <c r="AT8" s="54">
        <f>AT3/AT9</f>
        <v>0.27723817021950176</v>
      </c>
      <c r="AU8" s="31">
        <f>$AT$9*BE6</f>
        <v>532.79914733844942</v>
      </c>
      <c r="AV8" s="31">
        <f>$AT$9*BF6</f>
        <v>511.60038652674524</v>
      </c>
      <c r="AW8" s="31">
        <f>$AT$9*BG6</f>
        <v>489.79522191480521</v>
      </c>
      <c r="AX8" s="31">
        <f>$AX$9*BD3</f>
        <v>522.82332707758394</v>
      </c>
      <c r="AY8" s="31">
        <f>$AX$9*BE3</f>
        <v>558.02492040982122</v>
      </c>
      <c r="AZ8" s="31">
        <f>$AX$9*BF3</f>
        <v>535.82248845430661</v>
      </c>
      <c r="BA8" s="31">
        <f>$AX$9*BG3</f>
        <v>512.9849420582882</v>
      </c>
      <c r="BB8" s="31"/>
      <c r="BD8" s="59" t="s">
        <v>109</v>
      </c>
      <c r="BE8" s="59" t="s">
        <v>110</v>
      </c>
    </row>
    <row r="9" spans="1:60" x14ac:dyDescent="0.35">
      <c r="AS9" t="s">
        <v>117</v>
      </c>
      <c r="AT9" s="60">
        <v>2122.6837009999999</v>
      </c>
      <c r="AX9" s="31">
        <f>BE10</f>
        <v>2129.6556780000001</v>
      </c>
      <c r="BC9" s="59">
        <v>2025</v>
      </c>
      <c r="BD9" s="59">
        <v>2226.131206</v>
      </c>
      <c r="BE9" s="59">
        <v>2122.6837009999999</v>
      </c>
    </row>
    <row r="10" spans="1:60" x14ac:dyDescent="0.35">
      <c r="A10" s="1"/>
      <c r="B10" s="67">
        <v>2014</v>
      </c>
      <c r="C10" s="68"/>
      <c r="D10" s="68"/>
      <c r="E10" s="69"/>
      <c r="F10" s="67">
        <v>2015</v>
      </c>
      <c r="G10" s="68"/>
      <c r="H10" s="68"/>
      <c r="I10" s="69"/>
      <c r="J10" s="67">
        <v>2016</v>
      </c>
      <c r="K10" s="68"/>
      <c r="L10" s="68"/>
      <c r="M10" s="69"/>
      <c r="N10" s="67">
        <v>2017</v>
      </c>
      <c r="O10" s="68"/>
      <c r="P10" s="68"/>
      <c r="Q10" s="69"/>
      <c r="R10" s="67">
        <v>2018</v>
      </c>
      <c r="S10" s="68"/>
      <c r="T10" s="68"/>
      <c r="U10" s="69"/>
      <c r="V10" s="64">
        <v>2019</v>
      </c>
      <c r="W10" s="65"/>
      <c r="X10" s="65"/>
      <c r="Y10" s="66"/>
      <c r="Z10" s="64">
        <v>2020</v>
      </c>
      <c r="AA10" s="65"/>
      <c r="AB10" s="65"/>
      <c r="AC10" s="66"/>
      <c r="AD10" s="64">
        <v>2021</v>
      </c>
      <c r="AE10" s="65"/>
      <c r="AF10" s="65"/>
      <c r="AG10" s="66"/>
      <c r="AH10" s="64">
        <v>2022</v>
      </c>
      <c r="AI10" s="65"/>
      <c r="AJ10" s="65"/>
      <c r="AK10" s="66"/>
      <c r="AL10" s="64">
        <v>2023</v>
      </c>
      <c r="AM10" s="65"/>
      <c r="AN10" s="65"/>
      <c r="AO10" s="66"/>
      <c r="AP10" s="64">
        <v>2024</v>
      </c>
      <c r="AQ10" s="65"/>
      <c r="AR10" s="65"/>
      <c r="AS10" s="66"/>
      <c r="AT10" s="64">
        <v>2025</v>
      </c>
      <c r="AU10" s="65"/>
      <c r="AV10" s="65"/>
      <c r="AW10" s="66"/>
      <c r="AX10" s="64">
        <v>2026</v>
      </c>
      <c r="AY10" s="65"/>
      <c r="AZ10" s="65"/>
      <c r="BA10" s="66"/>
      <c r="BC10" s="59">
        <v>2026</v>
      </c>
      <c r="BD10" s="59">
        <v>2340.9225080000001</v>
      </c>
      <c r="BE10" s="59">
        <v>2129.6556780000001</v>
      </c>
    </row>
    <row r="11" spans="1:60" x14ac:dyDescent="0.35">
      <c r="A11" s="1" t="s">
        <v>25</v>
      </c>
      <c r="B11" s="2" t="s">
        <v>26</v>
      </c>
      <c r="C11" s="2" t="s">
        <v>27</v>
      </c>
      <c r="D11" s="2" t="s">
        <v>28</v>
      </c>
      <c r="E11" s="2" t="s">
        <v>29</v>
      </c>
      <c r="F11" s="2" t="s">
        <v>26</v>
      </c>
      <c r="G11" s="2" t="s">
        <v>27</v>
      </c>
      <c r="H11" s="2" t="s">
        <v>28</v>
      </c>
      <c r="I11" s="2" t="s">
        <v>29</v>
      </c>
      <c r="J11" s="2" t="s">
        <v>26</v>
      </c>
      <c r="K11" s="2" t="s">
        <v>27</v>
      </c>
      <c r="L11" s="2" t="s">
        <v>28</v>
      </c>
      <c r="M11" s="2" t="s">
        <v>29</v>
      </c>
      <c r="N11" s="2" t="s">
        <v>26</v>
      </c>
      <c r="O11" s="2" t="s">
        <v>27</v>
      </c>
      <c r="P11" s="2" t="s">
        <v>28</v>
      </c>
      <c r="Q11" s="2" t="s">
        <v>29</v>
      </c>
      <c r="R11" s="2" t="s">
        <v>26</v>
      </c>
      <c r="S11" s="2" t="s">
        <v>27</v>
      </c>
      <c r="T11" s="2" t="s">
        <v>28</v>
      </c>
      <c r="U11" s="2" t="s">
        <v>29</v>
      </c>
      <c r="V11" s="2" t="s">
        <v>26</v>
      </c>
      <c r="W11" s="2" t="s">
        <v>27</v>
      </c>
      <c r="X11" s="2" t="s">
        <v>28</v>
      </c>
      <c r="Y11" s="2" t="s">
        <v>29</v>
      </c>
      <c r="Z11" s="2" t="s">
        <v>26</v>
      </c>
      <c r="AA11" s="2" t="s">
        <v>27</v>
      </c>
      <c r="AB11" s="2" t="s">
        <v>28</v>
      </c>
      <c r="AC11" s="2" t="s">
        <v>29</v>
      </c>
      <c r="AD11" s="2" t="s">
        <v>26</v>
      </c>
      <c r="AE11" s="2" t="s">
        <v>27</v>
      </c>
      <c r="AF11" s="2" t="s">
        <v>28</v>
      </c>
      <c r="AG11" s="2" t="s">
        <v>29</v>
      </c>
      <c r="AH11" s="2" t="s">
        <v>26</v>
      </c>
      <c r="AI11" s="2" t="s">
        <v>27</v>
      </c>
      <c r="AJ11" s="2" t="s">
        <v>28</v>
      </c>
      <c r="AK11" s="2" t="s">
        <v>29</v>
      </c>
      <c r="AL11" s="2" t="s">
        <v>26</v>
      </c>
      <c r="AM11" s="2" t="s">
        <v>27</v>
      </c>
      <c r="AN11" s="2" t="s">
        <v>28</v>
      </c>
      <c r="AO11" s="2" t="s">
        <v>29</v>
      </c>
      <c r="AP11" s="2" t="s">
        <v>26</v>
      </c>
      <c r="AQ11" s="2" t="s">
        <v>27</v>
      </c>
      <c r="AR11" s="2" t="s">
        <v>28</v>
      </c>
      <c r="AS11" s="2" t="s">
        <v>29</v>
      </c>
      <c r="AT11" s="2" t="s">
        <v>26</v>
      </c>
      <c r="AU11" s="2" t="s">
        <v>27</v>
      </c>
      <c r="AV11" s="2" t="s">
        <v>28</v>
      </c>
      <c r="AW11" s="2" t="s">
        <v>29</v>
      </c>
      <c r="AX11" s="2" t="s">
        <v>26</v>
      </c>
      <c r="AY11" s="2" t="s">
        <v>27</v>
      </c>
      <c r="AZ11" s="2" t="s">
        <v>28</v>
      </c>
      <c r="BA11" s="2" t="s">
        <v>29</v>
      </c>
    </row>
    <row r="12" spans="1:60" x14ac:dyDescent="0.35">
      <c r="A12" t="s">
        <v>118</v>
      </c>
      <c r="B12" s="55">
        <v>69</v>
      </c>
      <c r="C12" s="55">
        <v>57</v>
      </c>
      <c r="D12" s="55">
        <v>51</v>
      </c>
      <c r="E12" s="55">
        <v>45</v>
      </c>
      <c r="F12" s="55">
        <v>66</v>
      </c>
      <c r="G12" s="55">
        <v>81</v>
      </c>
      <c r="H12" s="55">
        <v>69</v>
      </c>
      <c r="I12" s="55">
        <v>54</v>
      </c>
      <c r="J12" s="55">
        <v>114</v>
      </c>
      <c r="K12" s="55">
        <v>105</v>
      </c>
      <c r="L12" s="55">
        <v>111</v>
      </c>
      <c r="M12" s="55">
        <v>120</v>
      </c>
      <c r="N12" s="55">
        <v>138</v>
      </c>
      <c r="O12" s="55">
        <v>132</v>
      </c>
      <c r="P12" s="55">
        <v>114</v>
      </c>
      <c r="Q12" s="55">
        <v>99</v>
      </c>
      <c r="R12" s="55">
        <v>180</v>
      </c>
      <c r="S12" s="56">
        <v>224</v>
      </c>
      <c r="T12" s="56">
        <v>182</v>
      </c>
      <c r="U12" s="56">
        <v>175</v>
      </c>
      <c r="V12" s="56">
        <v>208</v>
      </c>
      <c r="W12" s="56">
        <v>311</v>
      </c>
      <c r="X12" s="56">
        <v>280</v>
      </c>
      <c r="Y12" s="56">
        <v>275</v>
      </c>
      <c r="Z12" s="56">
        <v>296</v>
      </c>
      <c r="AA12" s="56">
        <v>236</v>
      </c>
      <c r="AB12" s="56">
        <v>279</v>
      </c>
      <c r="AC12" s="56">
        <v>290</v>
      </c>
      <c r="AD12" s="56">
        <v>301</v>
      </c>
      <c r="AE12" s="56">
        <v>375</v>
      </c>
      <c r="AF12" s="56">
        <v>427</v>
      </c>
      <c r="AG12" s="56">
        <v>383</v>
      </c>
      <c r="AH12" s="56">
        <v>458</v>
      </c>
      <c r="AI12" s="56">
        <v>462</v>
      </c>
      <c r="AJ12" s="56">
        <v>401</v>
      </c>
      <c r="AK12" s="55">
        <v>411</v>
      </c>
      <c r="AL12" s="55">
        <v>366</v>
      </c>
      <c r="AM12" s="55">
        <v>441</v>
      </c>
      <c r="AN12" s="55">
        <v>486</v>
      </c>
      <c r="AO12" s="55">
        <v>441</v>
      </c>
      <c r="AP12" s="55">
        <v>492</v>
      </c>
      <c r="AQ12" s="55">
        <v>531</v>
      </c>
      <c r="AR12" s="55">
        <v>531</v>
      </c>
      <c r="AS12" s="55">
        <v>594</v>
      </c>
      <c r="AT12" s="55">
        <v>588.48894522000001</v>
      </c>
      <c r="AU12" s="55">
        <v>551.43593755799998</v>
      </c>
      <c r="AV12" s="55">
        <v>530.29392730379993</v>
      </c>
      <c r="AW12" s="55">
        <v>509.1519170496</v>
      </c>
      <c r="AX12" s="31">
        <v>552.11254703497013</v>
      </c>
      <c r="AY12" s="31">
        <v>589.286177873111</v>
      </c>
      <c r="AZ12" s="31">
        <v>565.83993777160401</v>
      </c>
      <c r="BA12" s="31">
        <v>541.72300332031477</v>
      </c>
    </row>
    <row r="13" spans="1:60" x14ac:dyDescent="0.35">
      <c r="AU13" s="31">
        <v>568.7246660841239</v>
      </c>
      <c r="AV13" s="31">
        <v>546.09651770164317</v>
      </c>
      <c r="AW13" s="31">
        <v>522.82107699423261</v>
      </c>
      <c r="AX13" s="31">
        <v>574.68862535221626</v>
      </c>
      <c r="AY13" s="31">
        <v>613.38229917008164</v>
      </c>
      <c r="AZ13" s="31">
        <v>588.97733397598392</v>
      </c>
      <c r="BA13" s="31">
        <v>563.87424950171805</v>
      </c>
      <c r="BD13" s="59"/>
    </row>
    <row r="14" spans="1:60" x14ac:dyDescent="0.35">
      <c r="AU14" s="31">
        <v>532.79914733844942</v>
      </c>
      <c r="AV14" s="31">
        <v>511.60038652674524</v>
      </c>
      <c r="AW14" s="31">
        <v>489.79522191480521</v>
      </c>
      <c r="AX14" s="31">
        <v>522.82332707758394</v>
      </c>
      <c r="AY14" s="31">
        <v>558.02492040982122</v>
      </c>
      <c r="AZ14" s="31">
        <v>535.82248845430661</v>
      </c>
      <c r="BA14" s="31">
        <v>512.9849420582882</v>
      </c>
    </row>
    <row r="15" spans="1:60" x14ac:dyDescent="0.35">
      <c r="A15" s="27" t="s">
        <v>78</v>
      </c>
      <c r="B15" t="s">
        <v>90</v>
      </c>
    </row>
    <row r="16" spans="1:60" x14ac:dyDescent="0.35">
      <c r="A16" s="22">
        <v>2014</v>
      </c>
      <c r="B16">
        <v>222</v>
      </c>
    </row>
    <row r="17" spans="1:4" x14ac:dyDescent="0.35">
      <c r="A17" s="22">
        <v>2015</v>
      </c>
      <c r="B17">
        <v>270</v>
      </c>
    </row>
    <row r="18" spans="1:4" x14ac:dyDescent="0.35">
      <c r="A18" s="22">
        <v>2016</v>
      </c>
      <c r="B18">
        <v>450</v>
      </c>
    </row>
    <row r="19" spans="1:4" x14ac:dyDescent="0.35">
      <c r="A19" s="22">
        <v>2017</v>
      </c>
      <c r="B19">
        <v>483</v>
      </c>
    </row>
    <row r="20" spans="1:4" x14ac:dyDescent="0.35">
      <c r="A20" s="22">
        <v>2018</v>
      </c>
      <c r="B20">
        <v>761</v>
      </c>
    </row>
    <row r="21" spans="1:4" x14ac:dyDescent="0.35">
      <c r="A21" s="26">
        <v>2019</v>
      </c>
      <c r="B21">
        <v>1074</v>
      </c>
    </row>
    <row r="22" spans="1:4" x14ac:dyDescent="0.35">
      <c r="A22" s="26">
        <v>2020</v>
      </c>
      <c r="B22" s="31">
        <v>1101</v>
      </c>
    </row>
    <row r="23" spans="1:4" x14ac:dyDescent="0.35">
      <c r="A23" s="26">
        <v>2021</v>
      </c>
      <c r="B23">
        <v>1486</v>
      </c>
    </row>
    <row r="24" spans="1:4" x14ac:dyDescent="0.35">
      <c r="A24" s="26">
        <v>2022</v>
      </c>
      <c r="B24">
        <v>1732</v>
      </c>
    </row>
    <row r="25" spans="1:4" x14ac:dyDescent="0.35">
      <c r="A25" s="26">
        <v>2023</v>
      </c>
      <c r="B25">
        <v>1734</v>
      </c>
    </row>
    <row r="26" spans="1:4" x14ac:dyDescent="0.35">
      <c r="A26" s="26">
        <v>2024</v>
      </c>
      <c r="B26">
        <v>2148</v>
      </c>
    </row>
    <row r="27" spans="1:4" x14ac:dyDescent="0.35">
      <c r="A27" s="26">
        <v>2025</v>
      </c>
      <c r="B27">
        <v>2179</v>
      </c>
      <c r="C27" s="60">
        <v>2226.131206</v>
      </c>
      <c r="D27" s="60">
        <v>2122.6837009999999</v>
      </c>
    </row>
    <row r="28" spans="1:4" x14ac:dyDescent="0.35">
      <c r="A28" s="26">
        <v>2026</v>
      </c>
      <c r="B28">
        <v>2248</v>
      </c>
      <c r="C28" s="60">
        <v>2340.9225080000001</v>
      </c>
      <c r="D28" s="60">
        <v>2129.6556780000001</v>
      </c>
    </row>
  </sheetData>
  <mergeCells count="26">
    <mergeCell ref="B1:E1"/>
    <mergeCell ref="F1:I1"/>
    <mergeCell ref="J1:M1"/>
    <mergeCell ref="N1:Q1"/>
    <mergeCell ref="R1:U1"/>
    <mergeCell ref="V10:Y10"/>
    <mergeCell ref="Z10:AC10"/>
    <mergeCell ref="AD10:AG10"/>
    <mergeCell ref="AH10:AK10"/>
    <mergeCell ref="Z1:AC1"/>
    <mergeCell ref="AD1:AG1"/>
    <mergeCell ref="AH1:AK1"/>
    <mergeCell ref="V1:Y1"/>
    <mergeCell ref="B10:E10"/>
    <mergeCell ref="F10:I10"/>
    <mergeCell ref="J10:M10"/>
    <mergeCell ref="N10:Q10"/>
    <mergeCell ref="R10:U10"/>
    <mergeCell ref="AL10:AO10"/>
    <mergeCell ref="AP10:AS10"/>
    <mergeCell ref="AT10:AW10"/>
    <mergeCell ref="AX10:BA10"/>
    <mergeCell ref="AX1:BA1"/>
    <mergeCell ref="AL1:AO1"/>
    <mergeCell ref="AP1:AS1"/>
    <mergeCell ref="AT1:AW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EA5BA-D196-4F1A-B7DF-2D321F74D012}">
  <dimension ref="A1:BH31"/>
  <sheetViews>
    <sheetView zoomScale="55" zoomScaleNormal="55" workbookViewId="0">
      <selection activeCell="C32" sqref="C32"/>
    </sheetView>
  </sheetViews>
  <sheetFormatPr baseColWidth="10" defaultRowHeight="15.5" x14ac:dyDescent="0.35"/>
  <cols>
    <col min="1" max="1" width="17" bestFit="1" customWidth="1"/>
    <col min="45" max="45" width="13.4140625" bestFit="1" customWidth="1"/>
    <col min="55" max="55" width="14" bestFit="1" customWidth="1"/>
    <col min="57" max="57" width="19.83203125" bestFit="1" customWidth="1"/>
    <col min="58" max="59" width="18.75" bestFit="1" customWidth="1"/>
  </cols>
  <sheetData>
    <row r="1" spans="1:60" x14ac:dyDescent="0.35">
      <c r="A1" s="1"/>
      <c r="B1" s="67">
        <v>2014</v>
      </c>
      <c r="C1" s="68"/>
      <c r="D1" s="68"/>
      <c r="E1" s="69"/>
      <c r="F1" s="67">
        <v>2015</v>
      </c>
      <c r="G1" s="68"/>
      <c r="H1" s="68"/>
      <c r="I1" s="69"/>
      <c r="J1" s="67">
        <v>2016</v>
      </c>
      <c r="K1" s="68"/>
      <c r="L1" s="68"/>
      <c r="M1" s="69"/>
      <c r="N1" s="67">
        <v>2017</v>
      </c>
      <c r="O1" s="68"/>
      <c r="P1" s="68"/>
      <c r="Q1" s="69"/>
      <c r="R1" s="67">
        <v>2018</v>
      </c>
      <c r="S1" s="68"/>
      <c r="T1" s="68"/>
      <c r="U1" s="69"/>
      <c r="V1" s="64">
        <v>2019</v>
      </c>
      <c r="W1" s="65"/>
      <c r="X1" s="65"/>
      <c r="Y1" s="66"/>
      <c r="Z1" s="64">
        <v>2020</v>
      </c>
      <c r="AA1" s="65"/>
      <c r="AB1" s="65"/>
      <c r="AC1" s="66"/>
      <c r="AD1" s="64">
        <v>2021</v>
      </c>
      <c r="AE1" s="65"/>
      <c r="AF1" s="65"/>
      <c r="AG1" s="66"/>
      <c r="AH1" s="64">
        <v>2022</v>
      </c>
      <c r="AI1" s="65"/>
      <c r="AJ1" s="65"/>
      <c r="AK1" s="66"/>
      <c r="AL1" s="64">
        <v>2023</v>
      </c>
      <c r="AM1" s="65"/>
      <c r="AN1" s="65"/>
      <c r="AO1" s="66"/>
      <c r="AP1" s="64">
        <v>2024</v>
      </c>
      <c r="AQ1" s="65"/>
      <c r="AR1" s="65"/>
      <c r="AS1" s="66"/>
      <c r="AT1" s="64">
        <v>2025</v>
      </c>
      <c r="AU1" s="65"/>
      <c r="AV1" s="65"/>
      <c r="AW1" s="66"/>
      <c r="AX1" s="64">
        <v>2026</v>
      </c>
      <c r="AY1" s="65"/>
      <c r="AZ1" s="65"/>
      <c r="BA1" s="66"/>
      <c r="BB1" s="25"/>
      <c r="BD1" t="s">
        <v>119</v>
      </c>
    </row>
    <row r="2" spans="1:60" x14ac:dyDescent="0.35">
      <c r="A2" s="1" t="s">
        <v>25</v>
      </c>
      <c r="B2" s="2" t="s">
        <v>26</v>
      </c>
      <c r="C2" s="2" t="s">
        <v>27</v>
      </c>
      <c r="D2" s="2" t="s">
        <v>28</v>
      </c>
      <c r="E2" s="2" t="s">
        <v>29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26</v>
      </c>
      <c r="K2" s="2" t="s">
        <v>27</v>
      </c>
      <c r="L2" s="2" t="s">
        <v>28</v>
      </c>
      <c r="M2" s="2" t="s">
        <v>29</v>
      </c>
      <c r="N2" s="2" t="s">
        <v>26</v>
      </c>
      <c r="O2" s="2" t="s">
        <v>27</v>
      </c>
      <c r="P2" s="2" t="s">
        <v>28</v>
      </c>
      <c r="Q2" s="2" t="s">
        <v>29</v>
      </c>
      <c r="R2" s="2" t="s">
        <v>26</v>
      </c>
      <c r="S2" s="2" t="s">
        <v>27</v>
      </c>
      <c r="T2" s="2" t="s">
        <v>28</v>
      </c>
      <c r="U2" s="2" t="s">
        <v>29</v>
      </c>
      <c r="V2" s="2" t="s">
        <v>26</v>
      </c>
      <c r="W2" s="2" t="s">
        <v>27</v>
      </c>
      <c r="X2" s="2" t="s">
        <v>28</v>
      </c>
      <c r="Y2" s="2" t="s">
        <v>29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26</v>
      </c>
      <c r="AE2" s="2" t="s">
        <v>27</v>
      </c>
      <c r="AF2" s="2" t="s">
        <v>28</v>
      </c>
      <c r="AG2" s="2" t="s">
        <v>29</v>
      </c>
      <c r="AH2" s="2" t="s">
        <v>26</v>
      </c>
      <c r="AI2" s="2" t="s">
        <v>27</v>
      </c>
      <c r="AJ2" s="2" t="s">
        <v>28</v>
      </c>
      <c r="AK2" s="2" t="s">
        <v>29</v>
      </c>
      <c r="AL2" s="2" t="s">
        <v>26</v>
      </c>
      <c r="AM2" s="2" t="s">
        <v>27</v>
      </c>
      <c r="AN2" s="2" t="s">
        <v>28</v>
      </c>
      <c r="AO2" s="2" t="s">
        <v>29</v>
      </c>
      <c r="AP2" s="2" t="s">
        <v>26</v>
      </c>
      <c r="AQ2" s="2" t="s">
        <v>27</v>
      </c>
      <c r="AR2" s="2" t="s">
        <v>28</v>
      </c>
      <c r="AS2" s="2" t="s">
        <v>29</v>
      </c>
      <c r="AT2" s="2" t="s">
        <v>26</v>
      </c>
      <c r="AU2" s="2" t="s">
        <v>27</v>
      </c>
      <c r="AV2" s="2" t="s">
        <v>28</v>
      </c>
      <c r="AW2" s="2" t="s">
        <v>29</v>
      </c>
      <c r="AX2" s="2" t="s">
        <v>26</v>
      </c>
      <c r="AY2" s="2" t="s">
        <v>27</v>
      </c>
      <c r="AZ2" s="2" t="s">
        <v>28</v>
      </c>
      <c r="BA2" s="2" t="s">
        <v>29</v>
      </c>
      <c r="BB2" s="25"/>
      <c r="BD2" s="2" t="s">
        <v>26</v>
      </c>
      <c r="BE2" s="2" t="s">
        <v>27</v>
      </c>
      <c r="BF2" s="2" t="s">
        <v>28</v>
      </c>
      <c r="BG2" s="2" t="s">
        <v>29</v>
      </c>
    </row>
    <row r="3" spans="1:60" x14ac:dyDescent="0.35">
      <c r="A3" t="s">
        <v>124</v>
      </c>
      <c r="B3" s="55">
        <v>375</v>
      </c>
      <c r="C3" s="55">
        <v>270</v>
      </c>
      <c r="D3" s="55">
        <v>276</v>
      </c>
      <c r="E3" s="55">
        <v>387</v>
      </c>
      <c r="F3" s="55">
        <v>459</v>
      </c>
      <c r="G3" s="55">
        <v>435</v>
      </c>
      <c r="H3" s="55">
        <v>396</v>
      </c>
      <c r="I3" s="55">
        <v>315</v>
      </c>
      <c r="J3" s="55">
        <v>294</v>
      </c>
      <c r="K3" s="55">
        <v>288</v>
      </c>
      <c r="L3" s="55">
        <v>324</v>
      </c>
      <c r="M3" s="55">
        <v>342</v>
      </c>
      <c r="N3" s="55">
        <v>207</v>
      </c>
      <c r="O3" s="55">
        <v>183</v>
      </c>
      <c r="P3" s="55">
        <v>240</v>
      </c>
      <c r="Q3" s="55">
        <v>174</v>
      </c>
      <c r="R3" s="55">
        <v>243</v>
      </c>
      <c r="S3" s="56">
        <v>337</v>
      </c>
      <c r="T3" s="56">
        <v>256</v>
      </c>
      <c r="U3" s="56">
        <v>230</v>
      </c>
      <c r="V3" s="56">
        <v>254</v>
      </c>
      <c r="W3" s="56">
        <v>355</v>
      </c>
      <c r="X3" s="56">
        <v>299</v>
      </c>
      <c r="Y3" s="56">
        <v>274</v>
      </c>
      <c r="Z3" s="56">
        <v>274</v>
      </c>
      <c r="AA3" s="56">
        <v>205</v>
      </c>
      <c r="AB3" s="56">
        <v>225</v>
      </c>
      <c r="AC3" s="56">
        <v>219</v>
      </c>
      <c r="AD3" s="56">
        <v>212</v>
      </c>
      <c r="AE3" s="56">
        <v>246</v>
      </c>
      <c r="AF3" s="56">
        <v>260</v>
      </c>
      <c r="AG3" s="56">
        <v>217</v>
      </c>
      <c r="AH3" s="56">
        <v>241</v>
      </c>
      <c r="AI3" s="56">
        <v>225</v>
      </c>
      <c r="AJ3" s="56">
        <v>181</v>
      </c>
      <c r="AK3" s="55">
        <v>132</v>
      </c>
      <c r="AL3" s="55">
        <v>129</v>
      </c>
      <c r="AM3" s="55">
        <v>120</v>
      </c>
      <c r="AN3" s="55">
        <v>102</v>
      </c>
      <c r="AO3" s="55">
        <v>108</v>
      </c>
      <c r="AP3" s="55">
        <v>150</v>
      </c>
      <c r="AQ3" s="55">
        <v>120</v>
      </c>
      <c r="AR3" s="55">
        <v>126</v>
      </c>
      <c r="AS3" s="55">
        <v>189</v>
      </c>
      <c r="AT3" s="55">
        <v>162</v>
      </c>
      <c r="AU3" s="55">
        <f>BE4*$AT$5</f>
        <v>141.6294</v>
      </c>
      <c r="AV3" s="55">
        <f>BF4*$AT$5</f>
        <v>136.19933999999998</v>
      </c>
      <c r="AW3" s="55">
        <f>BG4*$AT$5</f>
        <v>130.76927999999998</v>
      </c>
      <c r="AX3" s="31">
        <f>$AX$5*BD3</f>
        <v>146.51422449222329</v>
      </c>
      <c r="AY3" s="31">
        <f>$AX$5*BE3</f>
        <v>142.13353125453611</v>
      </c>
      <c r="AZ3" s="31">
        <f>$AX$5*BF3</f>
        <v>137.44481123367629</v>
      </c>
      <c r="BA3" s="31">
        <f>$AX$5*BG3</f>
        <v>133.70743301956429</v>
      </c>
      <c r="BB3" s="31"/>
      <c r="BD3" s="54">
        <f>(B4+F4+J4+N4+R4+V4+Z4+AD4+AH4+AL4+AP4)/11</f>
        <v>0.26172601731372508</v>
      </c>
      <c r="BE3" s="54">
        <f>(C4+G4+K4+O4+S4+W4+AA4+AE4+AI4+AM4+AQ4)/11</f>
        <v>0.25390055601024675</v>
      </c>
      <c r="BF3" s="54">
        <f>(D4+H4+L4+P4+T4+X4+AB4+AF4+AJ4+AN4+AR4)/11</f>
        <v>0.24552485036383762</v>
      </c>
      <c r="BG3" s="54">
        <f>(E4+I4+M4+Q4+U4+Y4+AC4+AG4+AK4+AO4+AS4)/11</f>
        <v>0.23884857631219061</v>
      </c>
      <c r="BH3" t="s">
        <v>111</v>
      </c>
    </row>
    <row r="4" spans="1:60" x14ac:dyDescent="0.35">
      <c r="B4" s="54">
        <f>B3/B5</f>
        <v>0.28669724770642202</v>
      </c>
      <c r="C4" s="54">
        <f>C3/B5</f>
        <v>0.20642201834862386</v>
      </c>
      <c r="D4" s="54">
        <f>D3/B5</f>
        <v>0.21100917431192662</v>
      </c>
      <c r="E4" s="54">
        <f>E3/B5</f>
        <v>0.29587155963302753</v>
      </c>
      <c r="F4" s="54">
        <f>F3/F5</f>
        <v>0.28598130841121494</v>
      </c>
      <c r="G4" s="54">
        <f>G3/F5</f>
        <v>0.27102803738317754</v>
      </c>
      <c r="H4" s="54">
        <f>H3/F5</f>
        <v>0.24672897196261681</v>
      </c>
      <c r="I4" s="54">
        <f>I3/F5</f>
        <v>0.19626168224299065</v>
      </c>
      <c r="J4" s="54">
        <f>J3/J5</f>
        <v>0.23557692307692307</v>
      </c>
      <c r="K4" s="54">
        <f>K3/J5</f>
        <v>0.23076923076923078</v>
      </c>
      <c r="L4" s="54">
        <f>L3/J5</f>
        <v>0.25961538461538464</v>
      </c>
      <c r="M4" s="54">
        <f>M3/J5</f>
        <v>0.27403846153846156</v>
      </c>
      <c r="N4" s="54">
        <f>N3/N5</f>
        <v>0.2574626865671642</v>
      </c>
      <c r="O4" s="54">
        <f>O3/N5</f>
        <v>0.22761194029850745</v>
      </c>
      <c r="P4" s="54">
        <f>P3/N5</f>
        <v>0.29850746268656714</v>
      </c>
      <c r="Q4" s="54">
        <f>Q3/N5</f>
        <v>0.21641791044776118</v>
      </c>
      <c r="R4" s="54">
        <f>R3/R5</f>
        <v>0.22795497185741087</v>
      </c>
      <c r="S4" s="54">
        <f>S3/R5</f>
        <v>0.31613508442776733</v>
      </c>
      <c r="T4" s="54">
        <f>T3/R5</f>
        <v>0.24015009380863039</v>
      </c>
      <c r="U4" s="54">
        <f>U3/R5</f>
        <v>0.21575984990619138</v>
      </c>
      <c r="V4" s="54">
        <f>V3/V5</f>
        <v>0.21489001692047377</v>
      </c>
      <c r="W4" s="54">
        <f>W3/V5</f>
        <v>0.30033840947546531</v>
      </c>
      <c r="X4" s="54">
        <f>X3/V5</f>
        <v>0.25296108291032149</v>
      </c>
      <c r="Y4" s="54">
        <f>Y3/V5</f>
        <v>0.23181049069373943</v>
      </c>
      <c r="Z4" s="54">
        <f>Z3/Z5</f>
        <v>0.29685807150595883</v>
      </c>
      <c r="AA4" s="54">
        <f>AA3/Z5</f>
        <v>0.22210184182015169</v>
      </c>
      <c r="AB4" s="54">
        <f>AB3/Z5</f>
        <v>0.24377031419284939</v>
      </c>
      <c r="AC4" s="54">
        <f>AC3/Z5</f>
        <v>0.23726977248104009</v>
      </c>
      <c r="AD4" s="54">
        <f>AD3/AD5</f>
        <v>0.22673796791443851</v>
      </c>
      <c r="AE4" s="54">
        <f>AE3/AD5</f>
        <v>0.26310160427807489</v>
      </c>
      <c r="AF4" s="54">
        <f>AF3/AD5</f>
        <v>0.27807486631016043</v>
      </c>
      <c r="AG4" s="54">
        <f>AG3/AD5</f>
        <v>0.2320855614973262</v>
      </c>
      <c r="AH4" s="54">
        <f>AH3/AH5</f>
        <v>0.30937098844672656</v>
      </c>
      <c r="AI4" s="54">
        <f>AI3/AH5</f>
        <v>0.28883183568677789</v>
      </c>
      <c r="AJ4" s="54">
        <f>AJ3/AH5</f>
        <v>0.23234916559691912</v>
      </c>
      <c r="AK4" s="54">
        <f>AK3/AH5</f>
        <v>0.16944801026957637</v>
      </c>
      <c r="AL4" s="54">
        <f>AL3/AL5</f>
        <v>0.28104575163398693</v>
      </c>
      <c r="AM4" s="54">
        <f>AM3/AL5</f>
        <v>0.26143790849673204</v>
      </c>
      <c r="AN4" s="54">
        <f>AN3/AL5</f>
        <v>0.22222222222222221</v>
      </c>
      <c r="AO4" s="54">
        <f>AO3/AL5</f>
        <v>0.23529411764705882</v>
      </c>
      <c r="AP4" s="54">
        <f>AP3/AP5</f>
        <v>0.25641025641025639</v>
      </c>
      <c r="AQ4" s="54">
        <f>AQ3/AP5</f>
        <v>0.20512820512820512</v>
      </c>
      <c r="AR4" s="54">
        <f>AR3/AP5</f>
        <v>0.2153846153846154</v>
      </c>
      <c r="AS4" s="54">
        <f>AS3/AP5</f>
        <v>0.32307692307692309</v>
      </c>
      <c r="AT4" s="54">
        <f>AT3/AT5</f>
        <v>0.28938906752411581</v>
      </c>
      <c r="AU4" s="54"/>
      <c r="AV4" s="54"/>
      <c r="AW4" s="54"/>
      <c r="AX4" s="54"/>
      <c r="AY4" s="54"/>
      <c r="AZ4" s="54"/>
      <c r="BA4" s="54"/>
      <c r="BB4" s="54"/>
      <c r="BC4" t="s">
        <v>113</v>
      </c>
      <c r="BD4" s="57">
        <v>0.27</v>
      </c>
      <c r="BE4" s="58">
        <v>0.253</v>
      </c>
      <c r="BF4" s="58">
        <v>0.24329999999999999</v>
      </c>
      <c r="BG4" s="58">
        <v>0.2336</v>
      </c>
      <c r="BH4" s="57" t="s">
        <v>112</v>
      </c>
    </row>
    <row r="5" spans="1:60" x14ac:dyDescent="0.35">
      <c r="B5" s="62">
        <f>SUM(B3:E3)</f>
        <v>1308</v>
      </c>
      <c r="F5">
        <f>SUM(F3:I3)</f>
        <v>1605</v>
      </c>
      <c r="J5">
        <f>SUM(J3:M3)</f>
        <v>1248</v>
      </c>
      <c r="N5">
        <f>SUM(N3:Q3)</f>
        <v>804</v>
      </c>
      <c r="R5">
        <f>SUM(R3:U3)</f>
        <v>1066</v>
      </c>
      <c r="V5">
        <f>SUM(V3:Y3)</f>
        <v>1182</v>
      </c>
      <c r="Z5">
        <f>SUM(Z3:AC3)</f>
        <v>923</v>
      </c>
      <c r="AD5">
        <f>SUM(AD3:AG3)</f>
        <v>935</v>
      </c>
      <c r="AH5">
        <f>SUM(AH3:AK3)</f>
        <v>779</v>
      </c>
      <c r="AL5">
        <f>SUM(AL3:AO3)</f>
        <v>459</v>
      </c>
      <c r="AP5">
        <f>SUM(AP3:AS3)</f>
        <v>585</v>
      </c>
      <c r="AT5">
        <v>559.79999999999995</v>
      </c>
      <c r="AU5" s="59"/>
      <c r="AV5" s="59"/>
      <c r="AW5" s="59"/>
      <c r="AX5">
        <v>559.79999999999995</v>
      </c>
      <c r="BA5" s="31"/>
      <c r="BB5" s="31"/>
      <c r="BC5" t="s">
        <v>114</v>
      </c>
      <c r="BD5" s="57">
        <f>AT6</f>
        <v>0.24672232926493845</v>
      </c>
      <c r="BE5" s="57">
        <f>($BE$3/($BE$3+$BF$3+$BG$3))*$BH$5</f>
        <v>0.25906048962179057</v>
      </c>
      <c r="BF5" s="57">
        <f>(BF3/($BE$3+$BF$3+$BG$3))*$BH$5</f>
        <v>0.25051456739230488</v>
      </c>
      <c r="BG5" s="57">
        <f>(BG3/($BE$3+$BF$3+$BG$3))*$BH$5</f>
        <v>0.24370261372096619</v>
      </c>
      <c r="BH5" s="57">
        <f>1-BD5</f>
        <v>0.75327767073506158</v>
      </c>
    </row>
    <row r="6" spans="1:60" x14ac:dyDescent="0.35">
      <c r="AS6" t="s">
        <v>116</v>
      </c>
      <c r="AT6" s="54">
        <f>AT3/AT7</f>
        <v>0.24672232926493845</v>
      </c>
      <c r="AU6" s="31">
        <f>BE5*$AT$7</f>
        <v>170.10134203809207</v>
      </c>
      <c r="AV6" s="31">
        <f>BF5*$AT$7</f>
        <v>164.49001611837758</v>
      </c>
      <c r="AW6" s="31">
        <f>BG5*$AT$7</f>
        <v>160.01722884353043</v>
      </c>
      <c r="AX6" s="31">
        <f>$AX$7*BD3</f>
        <v>197.07080046615286</v>
      </c>
      <c r="AY6" s="31">
        <f>$AX$7*BE3</f>
        <v>191.17849392772871</v>
      </c>
      <c r="AZ6" s="31">
        <f>$AX$7*BF3</f>
        <v>184.87187209032771</v>
      </c>
      <c r="BA6" s="31">
        <f>$AX$7*BG3</f>
        <v>179.84486451579079</v>
      </c>
      <c r="BB6" s="31"/>
      <c r="BC6" t="s">
        <v>115</v>
      </c>
      <c r="BD6" s="57">
        <f>AT8</f>
        <v>0.28938906752411581</v>
      </c>
      <c r="BE6" s="57">
        <f>($BE$3/($BE$3+$BF$3+$BG$3))*$BH$6</f>
        <v>0.24438692828656433</v>
      </c>
      <c r="BF6" s="57">
        <f>(BF3/($BE$3+$BF$3+$BG$3))*$BH$6</f>
        <v>0.23632505946940527</v>
      </c>
      <c r="BG6" s="57">
        <f>(BG3/($BE$3+$BF$3+$BG$3))*$BH$6</f>
        <v>0.22989894471991468</v>
      </c>
      <c r="BH6" s="57">
        <f>1-BD6</f>
        <v>0.71061093247588425</v>
      </c>
    </row>
    <row r="7" spans="1:60" x14ac:dyDescent="0.35">
      <c r="AT7">
        <v>656.60858700000006</v>
      </c>
      <c r="AX7">
        <v>752.96603100000004</v>
      </c>
    </row>
    <row r="8" spans="1:60" x14ac:dyDescent="0.35">
      <c r="AT8" s="54">
        <f>AT3/AT9</f>
        <v>0.28938906752411581</v>
      </c>
      <c r="AU8" s="31">
        <f>$AT$9*BE6</f>
        <v>136.8078024548187</v>
      </c>
      <c r="AV8" s="31">
        <f>$AT$9*BF6</f>
        <v>132.29476829097305</v>
      </c>
      <c r="AW8" s="31">
        <f>$AT$9*BG6</f>
        <v>128.69742925420823</v>
      </c>
      <c r="AX8" s="31">
        <f>$AX$9*BD3</f>
        <v>146.51422449222329</v>
      </c>
      <c r="AY8" s="31">
        <f>$AX$9*BE3</f>
        <v>142.13353125453611</v>
      </c>
      <c r="AZ8" s="31">
        <f>$AX$9*BF3</f>
        <v>137.44481123367629</v>
      </c>
      <c r="BA8" s="31">
        <f>$AX$9*BG3</f>
        <v>133.70743301956429</v>
      </c>
      <c r="BB8" s="31"/>
      <c r="BD8" s="59" t="s">
        <v>109</v>
      </c>
      <c r="BE8" s="59" t="s">
        <v>110</v>
      </c>
    </row>
    <row r="9" spans="1:60" x14ac:dyDescent="0.35">
      <c r="AS9" t="s">
        <v>117</v>
      </c>
      <c r="AT9">
        <v>559.79999999999995</v>
      </c>
      <c r="AX9">
        <v>559.79999999999995</v>
      </c>
      <c r="BC9" s="59">
        <v>2025</v>
      </c>
      <c r="BD9" s="59">
        <v>2226.131206</v>
      </c>
      <c r="BE9" s="59">
        <v>2122.6837009999999</v>
      </c>
    </row>
    <row r="10" spans="1:60" x14ac:dyDescent="0.35">
      <c r="A10" s="1"/>
      <c r="B10" s="67">
        <v>2014</v>
      </c>
      <c r="C10" s="68"/>
      <c r="D10" s="68"/>
      <c r="E10" s="69"/>
      <c r="F10" s="67">
        <v>2015</v>
      </c>
      <c r="G10" s="68"/>
      <c r="H10" s="68"/>
      <c r="I10" s="69"/>
      <c r="J10" s="67">
        <v>2016</v>
      </c>
      <c r="K10" s="68"/>
      <c r="L10" s="68"/>
      <c r="M10" s="69"/>
      <c r="N10" s="67">
        <v>2017</v>
      </c>
      <c r="O10" s="68"/>
      <c r="P10" s="68"/>
      <c r="Q10" s="69"/>
      <c r="R10" s="67">
        <v>2018</v>
      </c>
      <c r="S10" s="68"/>
      <c r="T10" s="68"/>
      <c r="U10" s="69"/>
      <c r="V10" s="64">
        <v>2019</v>
      </c>
      <c r="W10" s="65"/>
      <c r="X10" s="65"/>
      <c r="Y10" s="66"/>
      <c r="Z10" s="64">
        <v>2020</v>
      </c>
      <c r="AA10" s="65"/>
      <c r="AB10" s="65"/>
      <c r="AC10" s="66"/>
      <c r="AD10" s="64">
        <v>2021</v>
      </c>
      <c r="AE10" s="65"/>
      <c r="AF10" s="65"/>
      <c r="AG10" s="66"/>
      <c r="AH10" s="64">
        <v>2022</v>
      </c>
      <c r="AI10" s="65"/>
      <c r="AJ10" s="65"/>
      <c r="AK10" s="66"/>
      <c r="AL10" s="64">
        <v>2023</v>
      </c>
      <c r="AM10" s="65"/>
      <c r="AN10" s="65"/>
      <c r="AO10" s="66"/>
      <c r="AP10" s="64">
        <v>2024</v>
      </c>
      <c r="AQ10" s="65"/>
      <c r="AR10" s="65"/>
      <c r="AS10" s="66"/>
      <c r="AT10" s="64">
        <v>2025</v>
      </c>
      <c r="AU10" s="65"/>
      <c r="AV10" s="65"/>
      <c r="AW10" s="66"/>
      <c r="AX10" s="64">
        <v>2026</v>
      </c>
      <c r="AY10" s="65"/>
      <c r="AZ10" s="65"/>
      <c r="BA10" s="66"/>
      <c r="BC10" s="59">
        <v>2026</v>
      </c>
      <c r="BD10" s="59">
        <v>2340.9225080000001</v>
      </c>
      <c r="BE10" s="59">
        <v>2129.6556780000001</v>
      </c>
    </row>
    <row r="11" spans="1:60" x14ac:dyDescent="0.35">
      <c r="A11" s="1" t="s">
        <v>25</v>
      </c>
      <c r="B11" s="2" t="s">
        <v>26</v>
      </c>
      <c r="C11" s="2" t="s">
        <v>27</v>
      </c>
      <c r="D11" s="2" t="s">
        <v>28</v>
      </c>
      <c r="E11" s="2" t="s">
        <v>29</v>
      </c>
      <c r="F11" s="2" t="s">
        <v>26</v>
      </c>
      <c r="G11" s="2" t="s">
        <v>27</v>
      </c>
      <c r="H11" s="2" t="s">
        <v>28</v>
      </c>
      <c r="I11" s="2" t="s">
        <v>29</v>
      </c>
      <c r="J11" s="2" t="s">
        <v>26</v>
      </c>
      <c r="K11" s="2" t="s">
        <v>27</v>
      </c>
      <c r="L11" s="2" t="s">
        <v>28</v>
      </c>
      <c r="M11" s="2" t="s">
        <v>29</v>
      </c>
      <c r="N11" s="2" t="s">
        <v>26</v>
      </c>
      <c r="O11" s="2" t="s">
        <v>27</v>
      </c>
      <c r="P11" s="2" t="s">
        <v>28</v>
      </c>
      <c r="Q11" s="2" t="s">
        <v>29</v>
      </c>
      <c r="R11" s="2" t="s">
        <v>26</v>
      </c>
      <c r="S11" s="2" t="s">
        <v>27</v>
      </c>
      <c r="T11" s="2" t="s">
        <v>28</v>
      </c>
      <c r="U11" s="2" t="s">
        <v>29</v>
      </c>
      <c r="V11" s="2" t="s">
        <v>26</v>
      </c>
      <c r="W11" s="2" t="s">
        <v>27</v>
      </c>
      <c r="X11" s="2" t="s">
        <v>28</v>
      </c>
      <c r="Y11" s="2" t="s">
        <v>29</v>
      </c>
      <c r="Z11" s="2" t="s">
        <v>26</v>
      </c>
      <c r="AA11" s="2" t="s">
        <v>27</v>
      </c>
      <c r="AB11" s="2" t="s">
        <v>28</v>
      </c>
      <c r="AC11" s="2" t="s">
        <v>29</v>
      </c>
      <c r="AD11" s="2" t="s">
        <v>26</v>
      </c>
      <c r="AE11" s="2" t="s">
        <v>27</v>
      </c>
      <c r="AF11" s="2" t="s">
        <v>28</v>
      </c>
      <c r="AG11" s="2" t="s">
        <v>29</v>
      </c>
      <c r="AH11" s="2" t="s">
        <v>26</v>
      </c>
      <c r="AI11" s="2" t="s">
        <v>27</v>
      </c>
      <c r="AJ11" s="2" t="s">
        <v>28</v>
      </c>
      <c r="AK11" s="2" t="s">
        <v>29</v>
      </c>
      <c r="AL11" s="2" t="s">
        <v>26</v>
      </c>
      <c r="AM11" s="2" t="s">
        <v>27</v>
      </c>
      <c r="AN11" s="2" t="s">
        <v>28</v>
      </c>
      <c r="AO11" s="2" t="s">
        <v>29</v>
      </c>
      <c r="AP11" s="2" t="s">
        <v>26</v>
      </c>
      <c r="AQ11" s="2" t="s">
        <v>27</v>
      </c>
      <c r="AR11" s="2" t="s">
        <v>28</v>
      </c>
      <c r="AS11" s="2" t="s">
        <v>29</v>
      </c>
      <c r="AT11" s="2" t="s">
        <v>26</v>
      </c>
      <c r="AU11" s="2" t="s">
        <v>27</v>
      </c>
      <c r="AV11" s="2" t="s">
        <v>28</v>
      </c>
      <c r="AW11" s="2" t="s">
        <v>29</v>
      </c>
      <c r="AX11" s="2" t="s">
        <v>26</v>
      </c>
      <c r="AY11" s="2" t="s">
        <v>27</v>
      </c>
      <c r="AZ11" s="2" t="s">
        <v>28</v>
      </c>
      <c r="BA11" s="2" t="s">
        <v>29</v>
      </c>
    </row>
    <row r="12" spans="1:60" x14ac:dyDescent="0.35">
      <c r="A12" t="s">
        <v>124</v>
      </c>
      <c r="B12" s="55">
        <v>375</v>
      </c>
      <c r="C12" s="55">
        <v>270</v>
      </c>
      <c r="D12" s="55">
        <v>276</v>
      </c>
      <c r="E12" s="55">
        <v>387</v>
      </c>
      <c r="F12" s="55">
        <v>459</v>
      </c>
      <c r="G12" s="55">
        <v>435</v>
      </c>
      <c r="H12" s="55">
        <v>396</v>
      </c>
      <c r="I12" s="55">
        <v>315</v>
      </c>
      <c r="J12" s="55">
        <v>294</v>
      </c>
      <c r="K12" s="55">
        <v>288</v>
      </c>
      <c r="L12" s="55">
        <v>324</v>
      </c>
      <c r="M12" s="55">
        <v>342</v>
      </c>
      <c r="N12" s="55">
        <v>207</v>
      </c>
      <c r="O12" s="55">
        <v>183</v>
      </c>
      <c r="P12" s="55">
        <v>240</v>
      </c>
      <c r="Q12" s="55">
        <v>174</v>
      </c>
      <c r="R12" s="55">
        <v>243</v>
      </c>
      <c r="S12" s="56">
        <v>337</v>
      </c>
      <c r="T12" s="56">
        <v>256</v>
      </c>
      <c r="U12" s="56">
        <v>230</v>
      </c>
      <c r="V12" s="56">
        <v>254</v>
      </c>
      <c r="W12" s="56">
        <v>355</v>
      </c>
      <c r="X12" s="56">
        <v>299</v>
      </c>
      <c r="Y12" s="56">
        <v>274</v>
      </c>
      <c r="Z12" s="56">
        <v>274</v>
      </c>
      <c r="AA12" s="56">
        <v>205</v>
      </c>
      <c r="AB12" s="56">
        <v>225</v>
      </c>
      <c r="AC12" s="56">
        <v>219</v>
      </c>
      <c r="AD12" s="56">
        <v>212</v>
      </c>
      <c r="AE12" s="56">
        <v>246</v>
      </c>
      <c r="AF12" s="56">
        <v>260</v>
      </c>
      <c r="AG12" s="56">
        <v>217</v>
      </c>
      <c r="AH12" s="56">
        <v>241</v>
      </c>
      <c r="AI12" s="56">
        <v>225</v>
      </c>
      <c r="AJ12" s="56">
        <v>181</v>
      </c>
      <c r="AK12" s="55">
        <v>132</v>
      </c>
      <c r="AL12" s="55">
        <v>129</v>
      </c>
      <c r="AM12" s="55">
        <v>120</v>
      </c>
      <c r="AN12" s="55">
        <v>102</v>
      </c>
      <c r="AO12" s="55">
        <v>108</v>
      </c>
      <c r="AP12" s="55">
        <v>150</v>
      </c>
      <c r="AQ12" s="55">
        <v>120</v>
      </c>
      <c r="AR12" s="55">
        <v>126</v>
      </c>
      <c r="AS12" s="55">
        <v>189</v>
      </c>
      <c r="AT12" s="55">
        <v>162</v>
      </c>
      <c r="AU12" s="55">
        <v>141.6294</v>
      </c>
      <c r="AV12" s="55">
        <v>136.19933999999998</v>
      </c>
      <c r="AW12" s="55">
        <v>130.76927999999998</v>
      </c>
      <c r="AX12" s="31">
        <v>146.51422449222329</v>
      </c>
      <c r="AY12" s="31">
        <v>142.13353125453611</v>
      </c>
      <c r="AZ12" s="31">
        <v>137.44481123367629</v>
      </c>
      <c r="BA12" s="31">
        <v>133.70743301956429</v>
      </c>
    </row>
    <row r="13" spans="1:60" x14ac:dyDescent="0.35">
      <c r="AU13" s="31">
        <v>170.10134203809207</v>
      </c>
      <c r="AV13" s="31">
        <v>164.49001611837758</v>
      </c>
      <c r="AW13" s="31">
        <v>160.01722884353043</v>
      </c>
      <c r="AX13" s="31">
        <v>197.07080046615286</v>
      </c>
      <c r="AY13" s="31">
        <v>191.17849392772871</v>
      </c>
      <c r="AZ13" s="31">
        <v>184.87187209032771</v>
      </c>
      <c r="BA13" s="31">
        <v>179.84486451579079</v>
      </c>
      <c r="BD13" s="59"/>
    </row>
    <row r="14" spans="1:60" x14ac:dyDescent="0.35">
      <c r="AU14" s="31">
        <v>136.8078024548187</v>
      </c>
      <c r="AV14" s="31">
        <v>132.29476829097305</v>
      </c>
      <c r="AW14" s="31">
        <v>128.69742925420823</v>
      </c>
      <c r="AX14" s="31">
        <v>146.51422449222329</v>
      </c>
      <c r="AY14" s="31">
        <v>142.13353125453611</v>
      </c>
      <c r="AZ14" s="31">
        <v>137.44481123367629</v>
      </c>
      <c r="BA14" s="31">
        <v>133.70743301956429</v>
      </c>
    </row>
    <row r="15" spans="1:60" x14ac:dyDescent="0.35">
      <c r="A15" s="27" t="s">
        <v>78</v>
      </c>
      <c r="B15" t="s">
        <v>92</v>
      </c>
    </row>
    <row r="16" spans="1:60" x14ac:dyDescent="0.35">
      <c r="A16" s="22">
        <v>2014</v>
      </c>
      <c r="B16">
        <v>1308</v>
      </c>
    </row>
    <row r="17" spans="1:58" x14ac:dyDescent="0.35">
      <c r="A17" s="22">
        <v>2015</v>
      </c>
      <c r="B17">
        <v>1605</v>
      </c>
    </row>
    <row r="18" spans="1:58" x14ac:dyDescent="0.35">
      <c r="A18" s="22">
        <v>2016</v>
      </c>
      <c r="B18">
        <v>1248</v>
      </c>
    </row>
    <row r="19" spans="1:58" x14ac:dyDescent="0.35">
      <c r="A19" s="22">
        <v>2017</v>
      </c>
      <c r="B19">
        <v>804</v>
      </c>
    </row>
    <row r="20" spans="1:58" x14ac:dyDescent="0.35">
      <c r="A20" s="22">
        <v>2018</v>
      </c>
      <c r="B20">
        <v>1066</v>
      </c>
    </row>
    <row r="21" spans="1:58" x14ac:dyDescent="0.35">
      <c r="A21" s="26">
        <v>2019</v>
      </c>
      <c r="B21">
        <v>1182</v>
      </c>
    </row>
    <row r="22" spans="1:58" x14ac:dyDescent="0.35">
      <c r="A22" s="26">
        <v>2020</v>
      </c>
      <c r="B22" s="31">
        <v>923</v>
      </c>
    </row>
    <row r="23" spans="1:58" x14ac:dyDescent="0.35">
      <c r="A23" s="26">
        <v>2021</v>
      </c>
      <c r="B23">
        <v>935</v>
      </c>
    </row>
    <row r="24" spans="1:58" x14ac:dyDescent="0.35">
      <c r="A24" s="26">
        <v>2022</v>
      </c>
      <c r="B24">
        <v>779</v>
      </c>
    </row>
    <row r="25" spans="1:58" x14ac:dyDescent="0.35">
      <c r="A25" s="26">
        <v>2023</v>
      </c>
      <c r="B25">
        <v>459</v>
      </c>
    </row>
    <row r="26" spans="1:58" x14ac:dyDescent="0.35">
      <c r="A26" s="26">
        <v>2024</v>
      </c>
      <c r="B26">
        <v>585</v>
      </c>
      <c r="BC26" t="s">
        <v>120</v>
      </c>
      <c r="BD26" t="s">
        <v>121</v>
      </c>
      <c r="BE26" t="s">
        <v>122</v>
      </c>
      <c r="BF26" t="s">
        <v>110</v>
      </c>
    </row>
    <row r="27" spans="1:58" x14ac:dyDescent="0.35">
      <c r="A27" s="26">
        <v>2025</v>
      </c>
      <c r="B27" s="62">
        <f>AT3+AU3+AV3+AW3</f>
        <v>570.59802000000002</v>
      </c>
      <c r="C27">
        <v>656.60858700000006</v>
      </c>
      <c r="D27" s="63">
        <f>SUM(AU8:AW8)+AT3</f>
        <v>559.79999999999995</v>
      </c>
      <c r="BC27" t="s">
        <v>123</v>
      </c>
    </row>
    <row r="28" spans="1:58" x14ac:dyDescent="0.35">
      <c r="A28" s="26">
        <v>2026</v>
      </c>
      <c r="B28" s="31">
        <f>AX3+AY3+AZ3+BA3</f>
        <v>559.79999999999995</v>
      </c>
      <c r="C28">
        <v>752.96603100000004</v>
      </c>
      <c r="D28">
        <v>559.79999999999995</v>
      </c>
      <c r="BC28">
        <v>2025</v>
      </c>
      <c r="BD28">
        <v>559.79999999999995</v>
      </c>
      <c r="BE28">
        <v>656.60858700000006</v>
      </c>
      <c r="BF28">
        <v>559.79999999999995</v>
      </c>
    </row>
    <row r="29" spans="1:58" x14ac:dyDescent="0.35">
      <c r="BC29">
        <v>2026</v>
      </c>
      <c r="BD29">
        <v>559.79999999999995</v>
      </c>
      <c r="BE29">
        <v>752.96603100000004</v>
      </c>
      <c r="BF29">
        <v>559.79999999999995</v>
      </c>
    </row>
    <row r="31" spans="1:58" x14ac:dyDescent="0.35">
      <c r="C31" s="62">
        <f>AT3+AU6+AV6+AW6</f>
        <v>656.60858700000006</v>
      </c>
    </row>
  </sheetData>
  <mergeCells count="26">
    <mergeCell ref="B1:E1"/>
    <mergeCell ref="F1:I1"/>
    <mergeCell ref="J1:M1"/>
    <mergeCell ref="N1:Q1"/>
    <mergeCell ref="R1:U1"/>
    <mergeCell ref="V10:Y10"/>
    <mergeCell ref="Z10:AC10"/>
    <mergeCell ref="AD10:AG10"/>
    <mergeCell ref="AH10:AK10"/>
    <mergeCell ref="Z1:AC1"/>
    <mergeCell ref="AD1:AG1"/>
    <mergeCell ref="AH1:AK1"/>
    <mergeCell ref="V1:Y1"/>
    <mergeCell ref="B10:E10"/>
    <mergeCell ref="F10:I10"/>
    <mergeCell ref="J10:M10"/>
    <mergeCell ref="N10:Q10"/>
    <mergeCell ref="R10:U10"/>
    <mergeCell ref="AL10:AO10"/>
    <mergeCell ref="AP10:AS10"/>
    <mergeCell ref="AT10:AW10"/>
    <mergeCell ref="AX10:BA10"/>
    <mergeCell ref="AX1:BA1"/>
    <mergeCell ref="AL1:AO1"/>
    <mergeCell ref="AP1:AS1"/>
    <mergeCell ref="AT1:AW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8C4CE-33D0-44BD-AAAB-D109A06F2C8F}">
  <dimension ref="A1:CM56"/>
  <sheetViews>
    <sheetView topLeftCell="X1" zoomScale="40" zoomScaleNormal="40" workbookViewId="0">
      <selection activeCell="BX40" sqref="BX40"/>
    </sheetView>
  </sheetViews>
  <sheetFormatPr baseColWidth="10" defaultRowHeight="15.5" x14ac:dyDescent="0.35"/>
  <cols>
    <col min="2" max="2" width="11.1640625" bestFit="1" customWidth="1"/>
    <col min="6" max="6" width="21.58203125" bestFit="1" customWidth="1"/>
    <col min="47" max="47" width="11.1640625" bestFit="1" customWidth="1"/>
    <col min="77" max="78" width="12.08203125" bestFit="1" customWidth="1"/>
    <col min="80" max="80" width="12.1640625" bestFit="1" customWidth="1"/>
    <col min="81" max="81" width="13.25" bestFit="1" customWidth="1"/>
  </cols>
  <sheetData>
    <row r="1" spans="1:53" x14ac:dyDescent="0.35">
      <c r="A1" s="70" t="s">
        <v>125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</row>
    <row r="2" spans="1:53" x14ac:dyDescent="0.35">
      <c r="A2" s="71" t="s">
        <v>130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</row>
    <row r="3" spans="1:53" x14ac:dyDescent="0.35">
      <c r="A3" t="s">
        <v>45</v>
      </c>
      <c r="B3" t="s">
        <v>20</v>
      </c>
      <c r="C3" t="s">
        <v>21</v>
      </c>
      <c r="D3" t="s">
        <v>22</v>
      </c>
      <c r="E3" t="s">
        <v>23</v>
      </c>
      <c r="F3" t="s">
        <v>24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57</v>
      </c>
      <c r="T3" t="s">
        <v>58</v>
      </c>
      <c r="U3" t="s">
        <v>59</v>
      </c>
      <c r="V3" t="s">
        <v>60</v>
      </c>
      <c r="W3" t="s">
        <v>61</v>
      </c>
      <c r="X3" t="s">
        <v>62</v>
      </c>
      <c r="Y3" t="s">
        <v>65</v>
      </c>
      <c r="Z3" t="s">
        <v>64</v>
      </c>
      <c r="AA3" t="s">
        <v>66</v>
      </c>
      <c r="AB3" t="s">
        <v>67</v>
      </c>
      <c r="AC3" t="s">
        <v>63</v>
      </c>
      <c r="AD3" t="s">
        <v>68</v>
      </c>
      <c r="AE3" t="s">
        <v>69</v>
      </c>
      <c r="AF3" t="s">
        <v>70</v>
      </c>
      <c r="AG3" t="s">
        <v>71</v>
      </c>
      <c r="AH3" t="s">
        <v>72</v>
      </c>
      <c r="AI3" t="s">
        <v>73</v>
      </c>
      <c r="AJ3" t="s">
        <v>74</v>
      </c>
      <c r="AK3" t="s">
        <v>40</v>
      </c>
      <c r="AL3" t="s">
        <v>41</v>
      </c>
      <c r="AM3" t="s">
        <v>42</v>
      </c>
      <c r="AN3" t="s">
        <v>43</v>
      </c>
      <c r="AO3" t="s">
        <v>44</v>
      </c>
      <c r="AP3" t="s">
        <v>47</v>
      </c>
      <c r="AQ3" t="s">
        <v>48</v>
      </c>
      <c r="AR3" t="s">
        <v>49</v>
      </c>
      <c r="AS3" t="s">
        <v>50</v>
      </c>
      <c r="AT3" t="s">
        <v>51</v>
      </c>
    </row>
    <row r="4" spans="1:53" x14ac:dyDescent="0.35">
      <c r="A4" t="s">
        <v>14</v>
      </c>
      <c r="B4">
        <v>18</v>
      </c>
      <c r="C4">
        <v>15</v>
      </c>
      <c r="D4">
        <v>15</v>
      </c>
      <c r="E4">
        <v>12</v>
      </c>
      <c r="F4">
        <v>0</v>
      </c>
      <c r="G4">
        <v>30</v>
      </c>
      <c r="H4">
        <v>21</v>
      </c>
      <c r="I4">
        <v>15</v>
      </c>
      <c r="J4">
        <v>78</v>
      </c>
      <c r="K4">
        <v>63</v>
      </c>
      <c r="L4">
        <v>54</v>
      </c>
      <c r="M4">
        <v>45</v>
      </c>
      <c r="N4">
        <v>39</v>
      </c>
      <c r="O4">
        <v>36</v>
      </c>
      <c r="P4">
        <v>33</v>
      </c>
      <c r="Q4">
        <v>30</v>
      </c>
      <c r="R4">
        <v>27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</row>
    <row r="5" spans="1:53" x14ac:dyDescent="0.35">
      <c r="A5" t="s">
        <v>15</v>
      </c>
      <c r="B5">
        <v>9</v>
      </c>
      <c r="C5">
        <v>9</v>
      </c>
      <c r="D5">
        <v>6</v>
      </c>
      <c r="E5">
        <v>6</v>
      </c>
      <c r="F5">
        <v>12</v>
      </c>
      <c r="G5">
        <v>0</v>
      </c>
      <c r="H5">
        <v>0</v>
      </c>
      <c r="I5">
        <v>0</v>
      </c>
      <c r="J5">
        <v>0</v>
      </c>
      <c r="K5">
        <v>6</v>
      </c>
      <c r="L5">
        <v>9</v>
      </c>
      <c r="M5">
        <v>9</v>
      </c>
      <c r="N5">
        <v>9</v>
      </c>
      <c r="O5">
        <v>9</v>
      </c>
      <c r="P5">
        <v>6</v>
      </c>
      <c r="Q5">
        <v>6</v>
      </c>
      <c r="R5">
        <v>6</v>
      </c>
      <c r="AK5">
        <v>33</v>
      </c>
      <c r="AL5">
        <v>24</v>
      </c>
      <c r="AM5">
        <v>18</v>
      </c>
      <c r="AN5">
        <v>15</v>
      </c>
      <c r="AO5">
        <v>12</v>
      </c>
      <c r="AP5">
        <v>0</v>
      </c>
      <c r="AQ5">
        <v>15</v>
      </c>
      <c r="AR5">
        <v>0</v>
      </c>
      <c r="AS5">
        <v>0</v>
      </c>
      <c r="AT5">
        <v>0</v>
      </c>
    </row>
    <row r="6" spans="1:53" x14ac:dyDescent="0.35">
      <c r="A6" t="s">
        <v>16</v>
      </c>
      <c r="B6">
        <v>6</v>
      </c>
      <c r="C6">
        <v>3</v>
      </c>
      <c r="D6">
        <v>0</v>
      </c>
      <c r="E6">
        <v>0</v>
      </c>
      <c r="F6">
        <v>6</v>
      </c>
      <c r="G6">
        <v>3</v>
      </c>
      <c r="H6">
        <v>6</v>
      </c>
      <c r="I6">
        <v>9</v>
      </c>
      <c r="J6">
        <v>6</v>
      </c>
      <c r="K6">
        <v>6</v>
      </c>
      <c r="L6">
        <v>21</v>
      </c>
      <c r="M6">
        <v>24</v>
      </c>
      <c r="N6">
        <v>27</v>
      </c>
      <c r="O6">
        <v>21</v>
      </c>
      <c r="P6">
        <v>15</v>
      </c>
      <c r="Q6">
        <v>6</v>
      </c>
      <c r="R6">
        <v>12</v>
      </c>
      <c r="AK6">
        <v>66</v>
      </c>
      <c r="AL6">
        <v>69</v>
      </c>
      <c r="AM6">
        <v>81</v>
      </c>
      <c r="AN6">
        <v>81</v>
      </c>
      <c r="AO6">
        <v>54</v>
      </c>
      <c r="AP6">
        <v>72</v>
      </c>
      <c r="AQ6">
        <v>72</v>
      </c>
      <c r="AR6">
        <v>75</v>
      </c>
      <c r="AS6">
        <v>69</v>
      </c>
      <c r="AT6">
        <v>66</v>
      </c>
    </row>
    <row r="7" spans="1:53" x14ac:dyDescent="0.35">
      <c r="A7" t="s">
        <v>17</v>
      </c>
      <c r="B7">
        <v>12</v>
      </c>
      <c r="C7">
        <v>6</v>
      </c>
      <c r="D7">
        <v>9</v>
      </c>
      <c r="E7">
        <v>9</v>
      </c>
      <c r="F7">
        <v>21</v>
      </c>
      <c r="G7">
        <v>21</v>
      </c>
      <c r="H7">
        <v>18</v>
      </c>
      <c r="I7">
        <v>12</v>
      </c>
      <c r="J7">
        <v>12</v>
      </c>
      <c r="K7">
        <v>12</v>
      </c>
      <c r="L7">
        <v>9</v>
      </c>
      <c r="M7">
        <v>24</v>
      </c>
      <c r="N7">
        <v>48</v>
      </c>
      <c r="O7">
        <v>57</v>
      </c>
      <c r="P7">
        <v>51</v>
      </c>
      <c r="Q7">
        <v>45</v>
      </c>
      <c r="R7">
        <v>93</v>
      </c>
      <c r="AK7">
        <v>207</v>
      </c>
      <c r="AL7">
        <v>171</v>
      </c>
      <c r="AM7">
        <v>231</v>
      </c>
      <c r="AN7">
        <v>288</v>
      </c>
      <c r="AO7">
        <v>288</v>
      </c>
      <c r="AP7">
        <v>315</v>
      </c>
      <c r="AQ7">
        <v>309</v>
      </c>
      <c r="AR7">
        <v>270</v>
      </c>
      <c r="AS7">
        <v>297</v>
      </c>
      <c r="AT7">
        <v>273</v>
      </c>
    </row>
    <row r="8" spans="1:53" x14ac:dyDescent="0.35">
      <c r="A8" t="s">
        <v>18</v>
      </c>
      <c r="B8">
        <v>24</v>
      </c>
      <c r="C8">
        <v>24</v>
      </c>
      <c r="D8">
        <v>21</v>
      </c>
      <c r="E8">
        <v>18</v>
      </c>
      <c r="F8">
        <v>27</v>
      </c>
      <c r="G8">
        <v>27</v>
      </c>
      <c r="H8">
        <v>24</v>
      </c>
      <c r="I8">
        <v>18</v>
      </c>
      <c r="J8">
        <v>18</v>
      </c>
      <c r="K8">
        <v>18</v>
      </c>
      <c r="L8">
        <v>18</v>
      </c>
      <c r="M8">
        <v>18</v>
      </c>
      <c r="N8">
        <v>15</v>
      </c>
      <c r="O8">
        <v>9</v>
      </c>
      <c r="P8">
        <v>9</v>
      </c>
      <c r="Q8">
        <v>12</v>
      </c>
      <c r="R8">
        <v>42</v>
      </c>
      <c r="AK8">
        <v>105</v>
      </c>
      <c r="AL8">
        <v>102</v>
      </c>
      <c r="AM8">
        <v>111</v>
      </c>
      <c r="AN8">
        <v>102</v>
      </c>
      <c r="AO8">
        <v>87</v>
      </c>
      <c r="AP8">
        <v>105</v>
      </c>
      <c r="AQ8">
        <v>135</v>
      </c>
      <c r="AR8">
        <v>186</v>
      </c>
      <c r="AS8">
        <v>228</v>
      </c>
      <c r="AT8">
        <v>243</v>
      </c>
    </row>
    <row r="9" spans="1:53" x14ac:dyDescent="0.35">
      <c r="A9" t="s">
        <v>79</v>
      </c>
      <c r="B9">
        <v>69</v>
      </c>
      <c r="C9">
        <v>57</v>
      </c>
      <c r="D9">
        <v>51</v>
      </c>
      <c r="E9">
        <v>45</v>
      </c>
      <c r="F9">
        <v>66</v>
      </c>
      <c r="G9">
        <v>81</v>
      </c>
      <c r="H9">
        <v>69</v>
      </c>
      <c r="I9">
        <v>54</v>
      </c>
      <c r="J9">
        <v>114</v>
      </c>
      <c r="K9">
        <v>105</v>
      </c>
      <c r="L9">
        <v>111</v>
      </c>
      <c r="M9">
        <v>120</v>
      </c>
      <c r="N9">
        <v>138</v>
      </c>
      <c r="O9">
        <v>132</v>
      </c>
      <c r="P9">
        <v>114</v>
      </c>
      <c r="Q9">
        <v>99</v>
      </c>
      <c r="R9">
        <v>180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411</v>
      </c>
      <c r="AL9">
        <v>366</v>
      </c>
      <c r="AM9">
        <v>441</v>
      </c>
      <c r="AN9">
        <v>486</v>
      </c>
      <c r="AO9">
        <v>441</v>
      </c>
      <c r="AP9">
        <v>492</v>
      </c>
      <c r="AQ9">
        <v>531</v>
      </c>
      <c r="AR9">
        <v>531</v>
      </c>
      <c r="AS9">
        <v>594</v>
      </c>
      <c r="AT9">
        <v>582</v>
      </c>
    </row>
    <row r="11" spans="1:53" x14ac:dyDescent="0.35">
      <c r="A11" t="s">
        <v>127</v>
      </c>
    </row>
    <row r="12" spans="1:53" x14ac:dyDescent="0.35">
      <c r="A12" s="72" t="s">
        <v>45</v>
      </c>
      <c r="B12" s="67">
        <v>2014</v>
      </c>
      <c r="C12" s="68"/>
      <c r="D12" s="68"/>
      <c r="E12" s="69"/>
      <c r="F12" s="67">
        <v>2015</v>
      </c>
      <c r="G12" s="68"/>
      <c r="H12" s="68"/>
      <c r="I12" s="69"/>
      <c r="J12" s="67">
        <v>2016</v>
      </c>
      <c r="K12" s="68"/>
      <c r="L12" s="68"/>
      <c r="M12" s="69"/>
      <c r="N12" s="67">
        <v>2017</v>
      </c>
      <c r="O12" s="68"/>
      <c r="P12" s="68"/>
      <c r="Q12" s="69"/>
      <c r="R12" s="67">
        <v>2018</v>
      </c>
      <c r="S12" s="68"/>
      <c r="T12" s="68"/>
      <c r="U12" s="69"/>
      <c r="V12" s="64">
        <v>2019</v>
      </c>
      <c r="W12" s="65"/>
      <c r="X12" s="65"/>
      <c r="Y12" s="66"/>
      <c r="Z12" s="64">
        <v>2020</v>
      </c>
      <c r="AA12" s="65"/>
      <c r="AB12" s="65"/>
      <c r="AC12" s="66"/>
      <c r="AD12" s="64">
        <v>2021</v>
      </c>
      <c r="AE12" s="65"/>
      <c r="AF12" s="65"/>
      <c r="AG12" s="66"/>
      <c r="AH12" s="64">
        <v>2022</v>
      </c>
      <c r="AI12" s="65"/>
      <c r="AJ12" s="65"/>
      <c r="AK12" s="66"/>
      <c r="AL12" s="64">
        <v>2023</v>
      </c>
      <c r="AM12" s="65"/>
      <c r="AN12" s="65"/>
      <c r="AO12" s="66"/>
      <c r="AP12" s="64">
        <v>2024</v>
      </c>
      <c r="AQ12" s="65"/>
      <c r="AR12" s="65"/>
      <c r="AS12" s="66"/>
      <c r="AT12" s="64">
        <v>2025</v>
      </c>
      <c r="AU12" s="65"/>
      <c r="AV12" s="65"/>
      <c r="AW12" s="66"/>
      <c r="AX12" s="64">
        <v>2026</v>
      </c>
      <c r="AY12" s="65"/>
      <c r="AZ12" s="65"/>
      <c r="BA12" s="66"/>
    </row>
    <row r="13" spans="1:53" x14ac:dyDescent="0.35">
      <c r="A13" s="72"/>
      <c r="B13" s="2" t="s">
        <v>26</v>
      </c>
      <c r="C13" s="2" t="s">
        <v>27</v>
      </c>
      <c r="D13" s="2" t="s">
        <v>28</v>
      </c>
      <c r="E13" s="2" t="s">
        <v>29</v>
      </c>
      <c r="F13" s="2" t="s">
        <v>26</v>
      </c>
      <c r="G13" s="2" t="s">
        <v>27</v>
      </c>
      <c r="H13" s="2" t="s">
        <v>28</v>
      </c>
      <c r="I13" s="2" t="s">
        <v>29</v>
      </c>
      <c r="J13" s="2" t="s">
        <v>26</v>
      </c>
      <c r="K13" s="2" t="s">
        <v>27</v>
      </c>
      <c r="L13" s="2" t="s">
        <v>28</v>
      </c>
      <c r="M13" s="2" t="s">
        <v>29</v>
      </c>
      <c r="N13" s="2" t="s">
        <v>26</v>
      </c>
      <c r="O13" s="2" t="s">
        <v>27</v>
      </c>
      <c r="P13" s="2" t="s">
        <v>28</v>
      </c>
      <c r="Q13" s="2" t="s">
        <v>29</v>
      </c>
      <c r="R13" s="2" t="s">
        <v>26</v>
      </c>
      <c r="S13" s="2" t="s">
        <v>27</v>
      </c>
      <c r="T13" s="2" t="s">
        <v>28</v>
      </c>
      <c r="U13" s="2" t="s">
        <v>29</v>
      </c>
      <c r="V13" s="2" t="s">
        <v>26</v>
      </c>
      <c r="W13" s="2" t="s">
        <v>27</v>
      </c>
      <c r="X13" s="2" t="s">
        <v>28</v>
      </c>
      <c r="Y13" s="2" t="s">
        <v>29</v>
      </c>
      <c r="Z13" s="2" t="s">
        <v>26</v>
      </c>
      <c r="AA13" s="2" t="s">
        <v>27</v>
      </c>
      <c r="AB13" s="2" t="s">
        <v>28</v>
      </c>
      <c r="AC13" s="2" t="s">
        <v>29</v>
      </c>
      <c r="AD13" s="2" t="s">
        <v>26</v>
      </c>
      <c r="AE13" s="2" t="s">
        <v>27</v>
      </c>
      <c r="AF13" s="2" t="s">
        <v>28</v>
      </c>
      <c r="AG13" s="2" t="s">
        <v>29</v>
      </c>
      <c r="AH13" s="2" t="s">
        <v>26</v>
      </c>
      <c r="AI13" s="2" t="s">
        <v>27</v>
      </c>
      <c r="AJ13" s="2" t="s">
        <v>28</v>
      </c>
      <c r="AK13" s="2" t="s">
        <v>29</v>
      </c>
      <c r="AL13" s="2" t="s">
        <v>26</v>
      </c>
      <c r="AM13" s="2" t="s">
        <v>27</v>
      </c>
      <c r="AN13" s="2" t="s">
        <v>28</v>
      </c>
      <c r="AO13" s="2" t="s">
        <v>29</v>
      </c>
      <c r="AP13" s="2" t="s">
        <v>26</v>
      </c>
      <c r="AQ13" s="2" t="s">
        <v>27</v>
      </c>
      <c r="AR13" s="2" t="s">
        <v>28</v>
      </c>
      <c r="AS13" s="2" t="s">
        <v>29</v>
      </c>
      <c r="AT13" s="2" t="s">
        <v>26</v>
      </c>
      <c r="AU13" s="2" t="s">
        <v>27</v>
      </c>
      <c r="AV13" s="2" t="s">
        <v>28</v>
      </c>
      <c r="AW13" s="2" t="s">
        <v>29</v>
      </c>
      <c r="AX13" s="2" t="s">
        <v>26</v>
      </c>
      <c r="AY13" s="2" t="s">
        <v>27</v>
      </c>
      <c r="AZ13" s="2" t="s">
        <v>28</v>
      </c>
      <c r="BA13" s="2" t="s">
        <v>29</v>
      </c>
    </row>
    <row r="14" spans="1:53" x14ac:dyDescent="0.35">
      <c r="A14" t="s">
        <v>14</v>
      </c>
      <c r="B14" s="54">
        <f t="shared" ref="B14:R14" si="0">B27/B32</f>
        <v>0.2608695652173913</v>
      </c>
      <c r="C14" s="54">
        <f t="shared" si="0"/>
        <v>0.26315789473684209</v>
      </c>
      <c r="D14" s="54">
        <f t="shared" si="0"/>
        <v>0.29411764705882354</v>
      </c>
      <c r="E14" s="54">
        <f t="shared" si="0"/>
        <v>0.26666666666666666</v>
      </c>
      <c r="F14" s="54">
        <f t="shared" si="0"/>
        <v>0</v>
      </c>
      <c r="G14" s="54">
        <f t="shared" si="0"/>
        <v>0.37037037037037035</v>
      </c>
      <c r="H14" s="54">
        <f t="shared" si="0"/>
        <v>0.30434782608695654</v>
      </c>
      <c r="I14" s="54">
        <f t="shared" si="0"/>
        <v>0.27777777777777779</v>
      </c>
      <c r="J14" s="54">
        <f t="shared" si="0"/>
        <v>0.68421052631578949</v>
      </c>
      <c r="K14" s="54">
        <f t="shared" si="0"/>
        <v>0.6</v>
      </c>
      <c r="L14" s="54">
        <f t="shared" si="0"/>
        <v>0.48648648648648651</v>
      </c>
      <c r="M14" s="54">
        <f t="shared" si="0"/>
        <v>0.375</v>
      </c>
      <c r="N14" s="54">
        <f t="shared" si="0"/>
        <v>0.28260869565217389</v>
      </c>
      <c r="O14" s="54">
        <f t="shared" si="0"/>
        <v>0.27272727272727271</v>
      </c>
      <c r="P14" s="54">
        <f t="shared" si="0"/>
        <v>0.28947368421052633</v>
      </c>
      <c r="Q14" s="54">
        <f t="shared" si="0"/>
        <v>0.30303030303030304</v>
      </c>
      <c r="R14" s="54">
        <f t="shared" si="0"/>
        <v>0.15</v>
      </c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>
        <f t="shared" ref="AK14:AT14" si="1">AK27/AK32</f>
        <v>0</v>
      </c>
      <c r="AL14" s="54">
        <f t="shared" si="1"/>
        <v>0</v>
      </c>
      <c r="AM14" s="54">
        <f t="shared" si="1"/>
        <v>0</v>
      </c>
      <c r="AN14" s="54">
        <f t="shared" si="1"/>
        <v>0</v>
      </c>
      <c r="AO14" s="54">
        <f t="shared" si="1"/>
        <v>0</v>
      </c>
      <c r="AP14" s="54">
        <f t="shared" si="1"/>
        <v>0</v>
      </c>
      <c r="AQ14" s="54">
        <f t="shared" si="1"/>
        <v>0</v>
      </c>
      <c r="AR14" s="54">
        <f t="shared" si="1"/>
        <v>0</v>
      </c>
      <c r="AS14" s="54">
        <f t="shared" si="1"/>
        <v>0</v>
      </c>
      <c r="AT14" s="54">
        <f t="shared" si="1"/>
        <v>0</v>
      </c>
    </row>
    <row r="15" spans="1:53" x14ac:dyDescent="0.35">
      <c r="A15" t="s">
        <v>15</v>
      </c>
      <c r="B15" s="54">
        <f t="shared" ref="B15:R15" si="2">B28/B32</f>
        <v>0.13043478260869565</v>
      </c>
      <c r="C15" s="54">
        <f t="shared" si="2"/>
        <v>0.15789473684210525</v>
      </c>
      <c r="D15" s="54">
        <f t="shared" si="2"/>
        <v>0.11764705882352941</v>
      </c>
      <c r="E15" s="54">
        <f t="shared" si="2"/>
        <v>0.13333333333333333</v>
      </c>
      <c r="F15" s="54">
        <f t="shared" si="2"/>
        <v>0.18181818181818182</v>
      </c>
      <c r="G15" s="54">
        <f t="shared" si="2"/>
        <v>0</v>
      </c>
      <c r="H15" s="54">
        <f t="shared" si="2"/>
        <v>0</v>
      </c>
      <c r="I15" s="54">
        <f t="shared" si="2"/>
        <v>0</v>
      </c>
      <c r="J15" s="54">
        <f t="shared" si="2"/>
        <v>0</v>
      </c>
      <c r="K15" s="54">
        <f t="shared" si="2"/>
        <v>5.7142857142857141E-2</v>
      </c>
      <c r="L15" s="54">
        <f t="shared" si="2"/>
        <v>8.1081081081081086E-2</v>
      </c>
      <c r="M15" s="54">
        <f t="shared" si="2"/>
        <v>7.4999999999999997E-2</v>
      </c>
      <c r="N15" s="54">
        <f t="shared" si="2"/>
        <v>6.5217391304347824E-2</v>
      </c>
      <c r="O15" s="54">
        <f t="shared" si="2"/>
        <v>6.8181818181818177E-2</v>
      </c>
      <c r="P15" s="54">
        <f t="shared" si="2"/>
        <v>5.2631578947368418E-2</v>
      </c>
      <c r="Q15" s="54">
        <f t="shared" si="2"/>
        <v>6.0606060606060608E-2</v>
      </c>
      <c r="R15" s="54">
        <f t="shared" si="2"/>
        <v>3.3333333333333333E-2</v>
      </c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>
        <f t="shared" ref="AK15:AT15" si="3">AK28/AK32</f>
        <v>8.0291970802919707E-2</v>
      </c>
      <c r="AL15" s="54">
        <f t="shared" si="3"/>
        <v>6.5573770491803282E-2</v>
      </c>
      <c r="AM15" s="54">
        <f t="shared" si="3"/>
        <v>4.0816326530612242E-2</v>
      </c>
      <c r="AN15" s="54">
        <f t="shared" si="3"/>
        <v>3.0864197530864196E-2</v>
      </c>
      <c r="AO15" s="54">
        <f t="shared" si="3"/>
        <v>2.7210884353741496E-2</v>
      </c>
      <c r="AP15" s="54">
        <f t="shared" si="3"/>
        <v>0</v>
      </c>
      <c r="AQ15" s="54">
        <f t="shared" si="3"/>
        <v>2.8248587570621469E-2</v>
      </c>
      <c r="AR15" s="54">
        <f t="shared" si="3"/>
        <v>0</v>
      </c>
      <c r="AS15" s="54">
        <f t="shared" si="3"/>
        <v>0</v>
      </c>
      <c r="AT15" s="54">
        <f t="shared" si="3"/>
        <v>0</v>
      </c>
      <c r="AU15" s="54">
        <f t="shared" ref="AU15:BA15" si="4">(AQ15+AM15)/2</f>
        <v>3.4532457050616854E-2</v>
      </c>
      <c r="AV15" s="54">
        <f t="shared" si="4"/>
        <v>1.5432098765432098E-2</v>
      </c>
      <c r="AW15" s="54">
        <f t="shared" si="4"/>
        <v>1.3605442176870748E-2</v>
      </c>
      <c r="AX15" s="54">
        <f t="shared" si="4"/>
        <v>0</v>
      </c>
      <c r="AY15" s="54">
        <f t="shared" si="4"/>
        <v>3.1390522310619159E-2</v>
      </c>
      <c r="AZ15" s="54">
        <f t="shared" si="4"/>
        <v>7.716049382716049E-3</v>
      </c>
      <c r="BA15" s="54">
        <f t="shared" si="4"/>
        <v>6.8027210884353739E-3</v>
      </c>
    </row>
    <row r="16" spans="1:53" x14ac:dyDescent="0.35">
      <c r="A16" t="s">
        <v>16</v>
      </c>
      <c r="B16" s="54">
        <f t="shared" ref="B16:R16" si="5">B29/B32</f>
        <v>8.6956521739130432E-2</v>
      </c>
      <c r="C16" s="54">
        <f t="shared" si="5"/>
        <v>5.2631578947368418E-2</v>
      </c>
      <c r="D16" s="54">
        <f t="shared" si="5"/>
        <v>0</v>
      </c>
      <c r="E16" s="54">
        <f t="shared" si="5"/>
        <v>0</v>
      </c>
      <c r="F16" s="54">
        <f t="shared" si="5"/>
        <v>9.0909090909090912E-2</v>
      </c>
      <c r="G16" s="54">
        <f t="shared" si="5"/>
        <v>3.7037037037037035E-2</v>
      </c>
      <c r="H16" s="54">
        <f t="shared" si="5"/>
        <v>8.6956521739130432E-2</v>
      </c>
      <c r="I16" s="54">
        <f t="shared" si="5"/>
        <v>0.16666666666666666</v>
      </c>
      <c r="J16" s="54">
        <f t="shared" si="5"/>
        <v>5.2631578947368418E-2</v>
      </c>
      <c r="K16" s="54">
        <f t="shared" si="5"/>
        <v>5.7142857142857141E-2</v>
      </c>
      <c r="L16" s="54">
        <f t="shared" si="5"/>
        <v>0.1891891891891892</v>
      </c>
      <c r="M16" s="54">
        <f t="shared" si="5"/>
        <v>0.2</v>
      </c>
      <c r="N16" s="54">
        <f t="shared" si="5"/>
        <v>0.19565217391304349</v>
      </c>
      <c r="O16" s="54">
        <f t="shared" si="5"/>
        <v>0.15909090909090909</v>
      </c>
      <c r="P16" s="54">
        <f t="shared" si="5"/>
        <v>0.13157894736842105</v>
      </c>
      <c r="Q16" s="54">
        <f t="shared" si="5"/>
        <v>6.0606060606060608E-2</v>
      </c>
      <c r="R16" s="54">
        <f t="shared" si="5"/>
        <v>6.6666666666666666E-2</v>
      </c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>
        <f t="shared" ref="AK16:AT16" si="6">AK29/AK32</f>
        <v>0.16058394160583941</v>
      </c>
      <c r="AL16" s="54">
        <f t="shared" si="6"/>
        <v>0.18852459016393441</v>
      </c>
      <c r="AM16" s="54">
        <f t="shared" si="6"/>
        <v>0.18367346938775511</v>
      </c>
      <c r="AN16" s="54">
        <f t="shared" si="6"/>
        <v>0.16666666666666666</v>
      </c>
      <c r="AO16" s="54">
        <f t="shared" si="6"/>
        <v>0.12244897959183673</v>
      </c>
      <c r="AP16" s="54">
        <f t="shared" si="6"/>
        <v>0.14634146341463414</v>
      </c>
      <c r="AQ16" s="54">
        <f t="shared" si="6"/>
        <v>0.13559322033898305</v>
      </c>
      <c r="AR16" s="54">
        <f t="shared" si="6"/>
        <v>0.14124293785310735</v>
      </c>
      <c r="AS16" s="54">
        <f t="shared" si="6"/>
        <v>0.11616161616161616</v>
      </c>
      <c r="AT16" s="54">
        <f t="shared" si="6"/>
        <v>0.1134020618556701</v>
      </c>
      <c r="AU16" s="54">
        <f t="shared" ref="AU16:AZ18" si="7">(AQ16+AM16)/2</f>
        <v>0.15963334486336908</v>
      </c>
      <c r="AV16" s="54">
        <f t="shared" si="7"/>
        <v>0.153954802259887</v>
      </c>
      <c r="AW16" s="54">
        <f t="shared" si="7"/>
        <v>0.11930529787672645</v>
      </c>
      <c r="AX16" s="54">
        <f t="shared" si="7"/>
        <v>0.12987176263515213</v>
      </c>
      <c r="AY16" s="54">
        <f t="shared" si="7"/>
        <v>0.14761328260117607</v>
      </c>
      <c r="AZ16" s="54">
        <f t="shared" si="7"/>
        <v>0.14759887005649719</v>
      </c>
      <c r="BA16" s="54">
        <f>(AW16+AS16)/2</f>
        <v>0.1177334570191713</v>
      </c>
    </row>
    <row r="17" spans="1:91" x14ac:dyDescent="0.35">
      <c r="A17" t="s">
        <v>17</v>
      </c>
      <c r="B17" s="54">
        <f t="shared" ref="B17:R17" si="8">B30/B32</f>
        <v>0.17391304347826086</v>
      </c>
      <c r="C17" s="54">
        <f t="shared" si="8"/>
        <v>0.10526315789473684</v>
      </c>
      <c r="D17" s="54">
        <f t="shared" si="8"/>
        <v>0.17647058823529413</v>
      </c>
      <c r="E17" s="54">
        <f t="shared" si="8"/>
        <v>0.2</v>
      </c>
      <c r="F17" s="54">
        <f t="shared" si="8"/>
        <v>0.31818181818181818</v>
      </c>
      <c r="G17" s="54">
        <f t="shared" si="8"/>
        <v>0.25925925925925924</v>
      </c>
      <c r="H17" s="54">
        <f t="shared" si="8"/>
        <v>0.2608695652173913</v>
      </c>
      <c r="I17" s="54">
        <f t="shared" si="8"/>
        <v>0.22222222222222221</v>
      </c>
      <c r="J17" s="54">
        <f t="shared" si="8"/>
        <v>0.10526315789473684</v>
      </c>
      <c r="K17" s="54">
        <f t="shared" si="8"/>
        <v>0.11428571428571428</v>
      </c>
      <c r="L17" s="54">
        <f t="shared" si="8"/>
        <v>8.1081081081081086E-2</v>
      </c>
      <c r="M17" s="54">
        <f t="shared" si="8"/>
        <v>0.2</v>
      </c>
      <c r="N17" s="54">
        <f t="shared" si="8"/>
        <v>0.34782608695652173</v>
      </c>
      <c r="O17" s="54">
        <f t="shared" si="8"/>
        <v>0.43181818181818182</v>
      </c>
      <c r="P17" s="54">
        <f t="shared" si="8"/>
        <v>0.44736842105263158</v>
      </c>
      <c r="Q17" s="54">
        <f t="shared" si="8"/>
        <v>0.45454545454545453</v>
      </c>
      <c r="R17" s="54">
        <f t="shared" si="8"/>
        <v>0.51666666666666672</v>
      </c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>
        <f t="shared" ref="AK17:AT17" si="9">AK30/AK32</f>
        <v>0.5036496350364964</v>
      </c>
      <c r="AL17" s="54">
        <f t="shared" si="9"/>
        <v>0.46721311475409838</v>
      </c>
      <c r="AM17" s="54">
        <f t="shared" si="9"/>
        <v>0.52380952380952384</v>
      </c>
      <c r="AN17" s="54">
        <f t="shared" si="9"/>
        <v>0.59259259259259256</v>
      </c>
      <c r="AO17" s="54">
        <f t="shared" si="9"/>
        <v>0.65306122448979587</v>
      </c>
      <c r="AP17" s="54">
        <f t="shared" si="9"/>
        <v>0.6402439024390244</v>
      </c>
      <c r="AQ17" s="54">
        <f t="shared" si="9"/>
        <v>0.58192090395480223</v>
      </c>
      <c r="AR17" s="54">
        <f t="shared" si="9"/>
        <v>0.50847457627118642</v>
      </c>
      <c r="AS17" s="54">
        <f t="shared" si="9"/>
        <v>0.5</v>
      </c>
      <c r="AT17" s="54">
        <f t="shared" si="9"/>
        <v>0.46907216494845361</v>
      </c>
      <c r="AU17" s="54">
        <f t="shared" si="7"/>
        <v>0.55286521388216303</v>
      </c>
      <c r="AV17" s="54">
        <f t="shared" si="7"/>
        <v>0.55053358443188949</v>
      </c>
      <c r="AW17" s="54">
        <f t="shared" si="7"/>
        <v>0.57653061224489788</v>
      </c>
      <c r="AX17" s="54">
        <f t="shared" si="7"/>
        <v>0.55465803369373901</v>
      </c>
      <c r="AY17" s="54">
        <f t="shared" si="7"/>
        <v>0.56739305891848257</v>
      </c>
      <c r="AZ17" s="54">
        <f t="shared" si="7"/>
        <v>0.52950408035153795</v>
      </c>
      <c r="BA17" s="54">
        <f>(AW17+AS17)/2</f>
        <v>0.53826530612244894</v>
      </c>
    </row>
    <row r="18" spans="1:91" x14ac:dyDescent="0.35">
      <c r="A18" t="s">
        <v>18</v>
      </c>
      <c r="B18" s="54">
        <f t="shared" ref="B18:R18" si="10">B31/B32</f>
        <v>0.34782608695652173</v>
      </c>
      <c r="C18" s="54">
        <f t="shared" si="10"/>
        <v>0.42105263157894735</v>
      </c>
      <c r="D18" s="54">
        <f t="shared" si="10"/>
        <v>0.41176470588235292</v>
      </c>
      <c r="E18" s="54">
        <f t="shared" si="10"/>
        <v>0.4</v>
      </c>
      <c r="F18" s="54">
        <f t="shared" si="10"/>
        <v>0.40909090909090912</v>
      </c>
      <c r="G18" s="54">
        <f t="shared" si="10"/>
        <v>0.33333333333333331</v>
      </c>
      <c r="H18" s="54">
        <f t="shared" si="10"/>
        <v>0.34782608695652173</v>
      </c>
      <c r="I18" s="54">
        <f t="shared" si="10"/>
        <v>0.33333333333333331</v>
      </c>
      <c r="J18" s="54">
        <f t="shared" si="10"/>
        <v>0.15789473684210525</v>
      </c>
      <c r="K18" s="54">
        <f t="shared" si="10"/>
        <v>0.17142857142857143</v>
      </c>
      <c r="L18" s="54">
        <f t="shared" si="10"/>
        <v>0.16216216216216217</v>
      </c>
      <c r="M18" s="54">
        <f t="shared" si="10"/>
        <v>0.15</v>
      </c>
      <c r="N18" s="54">
        <f t="shared" si="10"/>
        <v>0.10869565217391304</v>
      </c>
      <c r="O18" s="54">
        <f t="shared" si="10"/>
        <v>6.8181818181818177E-2</v>
      </c>
      <c r="P18" s="54">
        <f t="shared" si="10"/>
        <v>7.8947368421052627E-2</v>
      </c>
      <c r="Q18" s="54">
        <f t="shared" si="10"/>
        <v>0.12121212121212122</v>
      </c>
      <c r="R18" s="54">
        <f t="shared" si="10"/>
        <v>0.23333333333333334</v>
      </c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>
        <f t="shared" ref="AK18:AT18" si="11">AK31/AK32</f>
        <v>0.25547445255474455</v>
      </c>
      <c r="AL18" s="54">
        <f t="shared" si="11"/>
        <v>0.27868852459016391</v>
      </c>
      <c r="AM18" s="54">
        <f t="shared" si="11"/>
        <v>0.25170068027210885</v>
      </c>
      <c r="AN18" s="54">
        <f t="shared" si="11"/>
        <v>0.20987654320987653</v>
      </c>
      <c r="AO18" s="54">
        <f t="shared" si="11"/>
        <v>0.19727891156462585</v>
      </c>
      <c r="AP18" s="54">
        <f t="shared" si="11"/>
        <v>0.21341463414634146</v>
      </c>
      <c r="AQ18" s="54">
        <f t="shared" si="11"/>
        <v>0.25423728813559321</v>
      </c>
      <c r="AR18" s="54">
        <f t="shared" si="11"/>
        <v>0.35028248587570621</v>
      </c>
      <c r="AS18" s="54">
        <f t="shared" si="11"/>
        <v>0.38383838383838381</v>
      </c>
      <c r="AT18" s="54">
        <f t="shared" si="11"/>
        <v>0.4175257731958763</v>
      </c>
      <c r="AU18" s="54">
        <f t="shared" si="7"/>
        <v>0.25296898420385105</v>
      </c>
      <c r="AV18" s="54">
        <f t="shared" si="7"/>
        <v>0.28007951454279134</v>
      </c>
      <c r="AW18" s="54">
        <f t="shared" si="7"/>
        <v>0.29055864770150486</v>
      </c>
      <c r="AX18" s="54">
        <f t="shared" si="7"/>
        <v>0.3154702036711089</v>
      </c>
      <c r="AY18" s="54">
        <f t="shared" si="7"/>
        <v>0.25360313616972213</v>
      </c>
      <c r="AZ18" s="54">
        <f t="shared" si="7"/>
        <v>0.31518100020924877</v>
      </c>
      <c r="BA18" s="54">
        <f>(AW18+AS18)/2</f>
        <v>0.33719851576994431</v>
      </c>
    </row>
    <row r="19" spans="1:91" x14ac:dyDescent="0.35">
      <c r="A19" t="s">
        <v>79</v>
      </c>
    </row>
    <row r="23" spans="1:91" x14ac:dyDescent="0.35">
      <c r="A23" s="70" t="s">
        <v>126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</row>
    <row r="24" spans="1:91" x14ac:dyDescent="0.35">
      <c r="A24" s="71" t="s">
        <v>130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BE24" s="64">
        <v>2023</v>
      </c>
      <c r="BF24" s="65"/>
      <c r="BG24" s="65"/>
      <c r="BH24" s="66"/>
      <c r="BI24" s="64">
        <v>2024</v>
      </c>
      <c r="BJ24" s="65"/>
      <c r="BK24" s="65"/>
      <c r="BL24" s="66"/>
      <c r="BM24" s="64">
        <v>2025</v>
      </c>
      <c r="BN24" s="65"/>
      <c r="BO24" s="65"/>
      <c r="BP24" s="66"/>
      <c r="BQ24" s="64">
        <v>2026</v>
      </c>
      <c r="BR24" s="65"/>
      <c r="BS24" s="65"/>
      <c r="BT24" s="66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</row>
    <row r="25" spans="1:91" x14ac:dyDescent="0.35">
      <c r="A25" s="72" t="s">
        <v>45</v>
      </c>
      <c r="B25" s="67">
        <v>2014</v>
      </c>
      <c r="C25" s="68"/>
      <c r="D25" s="68"/>
      <c r="E25" s="69"/>
      <c r="F25" s="67">
        <v>2015</v>
      </c>
      <c r="G25" s="68"/>
      <c r="H25" s="68"/>
      <c r="I25" s="69"/>
      <c r="J25" s="67">
        <v>2016</v>
      </c>
      <c r="K25" s="68"/>
      <c r="L25" s="68"/>
      <c r="M25" s="69"/>
      <c r="N25" s="67">
        <v>2017</v>
      </c>
      <c r="O25" s="68"/>
      <c r="P25" s="68"/>
      <c r="Q25" s="69"/>
      <c r="R25" s="67">
        <v>2018</v>
      </c>
      <c r="S25" s="68"/>
      <c r="T25" s="68"/>
      <c r="U25" s="69"/>
      <c r="V25" s="64">
        <v>2019</v>
      </c>
      <c r="W25" s="65"/>
      <c r="X25" s="65"/>
      <c r="Y25" s="66"/>
      <c r="Z25" s="64">
        <v>2020</v>
      </c>
      <c r="AA25" s="65"/>
      <c r="AB25" s="65"/>
      <c r="AC25" s="66"/>
      <c r="AD25" s="64">
        <v>2021</v>
      </c>
      <c r="AE25" s="65"/>
      <c r="AF25" s="65"/>
      <c r="AG25" s="66"/>
      <c r="AH25" s="64">
        <v>2022</v>
      </c>
      <c r="AI25" s="65"/>
      <c r="AJ25" s="65"/>
      <c r="AK25" s="66"/>
      <c r="AL25" s="64">
        <v>2023</v>
      </c>
      <c r="AM25" s="65"/>
      <c r="AN25" s="65"/>
      <c r="AO25" s="66"/>
      <c r="AP25" s="64">
        <v>2024</v>
      </c>
      <c r="AQ25" s="65"/>
      <c r="AR25" s="65"/>
      <c r="AS25" s="66"/>
      <c r="AT25" s="64">
        <v>2025</v>
      </c>
      <c r="AU25" s="65"/>
      <c r="AV25" s="65"/>
      <c r="AW25" s="66"/>
      <c r="AX25" s="64">
        <v>2026</v>
      </c>
      <c r="AY25" s="65"/>
      <c r="AZ25" s="65"/>
      <c r="BA25" s="66"/>
      <c r="BE25" s="2" t="s">
        <v>26</v>
      </c>
      <c r="BF25" s="2" t="s">
        <v>27</v>
      </c>
      <c r="BG25" s="2" t="s">
        <v>28</v>
      </c>
      <c r="BH25" s="2" t="s">
        <v>29</v>
      </c>
      <c r="BI25" s="2" t="s">
        <v>26</v>
      </c>
      <c r="BJ25" s="2" t="s">
        <v>27</v>
      </c>
      <c r="BK25" s="2" t="s">
        <v>28</v>
      </c>
      <c r="BL25" s="2" t="s">
        <v>29</v>
      </c>
      <c r="BM25" s="2" t="s">
        <v>26</v>
      </c>
      <c r="BN25" s="2" t="s">
        <v>27</v>
      </c>
      <c r="BO25" s="2" t="s">
        <v>28</v>
      </c>
      <c r="BP25" s="2" t="s">
        <v>29</v>
      </c>
      <c r="BQ25" s="2" t="s">
        <v>26</v>
      </c>
      <c r="BR25" s="2" t="s">
        <v>27</v>
      </c>
      <c r="BS25" s="2" t="s">
        <v>28</v>
      </c>
      <c r="BT25" s="2" t="s">
        <v>29</v>
      </c>
    </row>
    <row r="26" spans="1:91" x14ac:dyDescent="0.35">
      <c r="A26" s="72"/>
      <c r="B26" s="2" t="s">
        <v>26</v>
      </c>
      <c r="C26" s="2" t="s">
        <v>27</v>
      </c>
      <c r="D26" s="2" t="s">
        <v>28</v>
      </c>
      <c r="E26" s="2" t="s">
        <v>29</v>
      </c>
      <c r="F26" s="2" t="s">
        <v>26</v>
      </c>
      <c r="G26" s="2" t="s">
        <v>27</v>
      </c>
      <c r="H26" s="2" t="s">
        <v>28</v>
      </c>
      <c r="I26" s="2" t="s">
        <v>29</v>
      </c>
      <c r="J26" s="2" t="s">
        <v>26</v>
      </c>
      <c r="K26" s="2" t="s">
        <v>27</v>
      </c>
      <c r="L26" s="2" t="s">
        <v>28</v>
      </c>
      <c r="M26" s="2" t="s">
        <v>29</v>
      </c>
      <c r="N26" s="2" t="s">
        <v>26</v>
      </c>
      <c r="O26" s="2" t="s">
        <v>27</v>
      </c>
      <c r="P26" s="2" t="s">
        <v>28</v>
      </c>
      <c r="Q26" s="2" t="s">
        <v>29</v>
      </c>
      <c r="R26" s="2" t="s">
        <v>26</v>
      </c>
      <c r="S26" s="2" t="s">
        <v>27</v>
      </c>
      <c r="T26" s="2" t="s">
        <v>28</v>
      </c>
      <c r="U26" s="2" t="s">
        <v>29</v>
      </c>
      <c r="V26" s="2" t="s">
        <v>26</v>
      </c>
      <c r="W26" s="2" t="s">
        <v>27</v>
      </c>
      <c r="X26" s="2" t="s">
        <v>28</v>
      </c>
      <c r="Y26" s="2" t="s">
        <v>29</v>
      </c>
      <c r="Z26" s="2" t="s">
        <v>26</v>
      </c>
      <c r="AA26" s="2" t="s">
        <v>27</v>
      </c>
      <c r="AB26" s="2" t="s">
        <v>28</v>
      </c>
      <c r="AC26" s="2" t="s">
        <v>29</v>
      </c>
      <c r="AD26" s="2" t="s">
        <v>26</v>
      </c>
      <c r="AE26" s="2" t="s">
        <v>27</v>
      </c>
      <c r="AF26" s="2" t="s">
        <v>28</v>
      </c>
      <c r="AG26" s="2" t="s">
        <v>29</v>
      </c>
      <c r="AH26" s="2" t="s">
        <v>26</v>
      </c>
      <c r="AI26" s="2" t="s">
        <v>27</v>
      </c>
      <c r="AJ26" s="2" t="s">
        <v>28</v>
      </c>
      <c r="AK26" s="2" t="s">
        <v>29</v>
      </c>
      <c r="AL26" s="2" t="s">
        <v>26</v>
      </c>
      <c r="AM26" s="2" t="s">
        <v>27</v>
      </c>
      <c r="AN26" s="2" t="s">
        <v>28</v>
      </c>
      <c r="AO26" s="2" t="s">
        <v>29</v>
      </c>
      <c r="AP26" s="2" t="s">
        <v>26</v>
      </c>
      <c r="AQ26" s="2" t="s">
        <v>27</v>
      </c>
      <c r="AR26" s="2" t="s">
        <v>28</v>
      </c>
      <c r="AS26" s="2" t="s">
        <v>29</v>
      </c>
      <c r="AT26" s="2" t="s">
        <v>26</v>
      </c>
      <c r="AU26" s="2" t="s">
        <v>27</v>
      </c>
      <c r="AV26" s="2" t="s">
        <v>28</v>
      </c>
      <c r="AW26" s="2" t="s">
        <v>29</v>
      </c>
      <c r="AX26" s="2" t="s">
        <v>26</v>
      </c>
      <c r="AY26" s="2" t="s">
        <v>27</v>
      </c>
      <c r="AZ26" s="2" t="s">
        <v>28</v>
      </c>
      <c r="BA26" s="2" t="s">
        <v>29</v>
      </c>
      <c r="BD26" t="s">
        <v>14</v>
      </c>
      <c r="BE26" s="31">
        <f>AL27</f>
        <v>0</v>
      </c>
      <c r="BF26" s="31">
        <f t="shared" ref="BF26:BT26" si="12">AM27</f>
        <v>0</v>
      </c>
      <c r="BG26" s="31">
        <f t="shared" si="12"/>
        <v>0</v>
      </c>
      <c r="BH26" s="31">
        <f t="shared" si="12"/>
        <v>0</v>
      </c>
      <c r="BI26" s="31">
        <f t="shared" si="12"/>
        <v>0</v>
      </c>
      <c r="BJ26" s="31">
        <f t="shared" si="12"/>
        <v>0</v>
      </c>
      <c r="BK26" s="31">
        <f t="shared" si="12"/>
        <v>0</v>
      </c>
      <c r="BL26" s="31">
        <f t="shared" si="12"/>
        <v>0</v>
      </c>
      <c r="BM26" s="31">
        <f t="shared" si="12"/>
        <v>0</v>
      </c>
      <c r="BN26" s="31">
        <f t="shared" si="12"/>
        <v>0</v>
      </c>
      <c r="BO26" s="31">
        <f t="shared" si="12"/>
        <v>0</v>
      </c>
      <c r="BP26" s="31">
        <f t="shared" si="12"/>
        <v>0</v>
      </c>
      <c r="BQ26" s="31">
        <f t="shared" si="12"/>
        <v>0</v>
      </c>
      <c r="BR26" s="31">
        <f t="shared" si="12"/>
        <v>0</v>
      </c>
      <c r="BS26" s="31">
        <f t="shared" si="12"/>
        <v>0</v>
      </c>
      <c r="BT26" s="31">
        <f t="shared" si="12"/>
        <v>0</v>
      </c>
      <c r="BX26" s="2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</row>
    <row r="27" spans="1:91" x14ac:dyDescent="0.35">
      <c r="A27" t="s">
        <v>14</v>
      </c>
      <c r="B27">
        <v>18</v>
      </c>
      <c r="C27">
        <v>15</v>
      </c>
      <c r="D27">
        <v>15</v>
      </c>
      <c r="E27">
        <v>12</v>
      </c>
      <c r="F27">
        <v>0</v>
      </c>
      <c r="G27">
        <v>30</v>
      </c>
      <c r="H27">
        <v>21</v>
      </c>
      <c r="I27">
        <v>15</v>
      </c>
      <c r="J27">
        <v>78</v>
      </c>
      <c r="K27">
        <v>63</v>
      </c>
      <c r="L27">
        <v>54</v>
      </c>
      <c r="M27">
        <v>45</v>
      </c>
      <c r="N27">
        <v>39</v>
      </c>
      <c r="O27">
        <v>36</v>
      </c>
      <c r="P27">
        <v>33</v>
      </c>
      <c r="Q27">
        <v>30</v>
      </c>
      <c r="R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 s="62">
        <f>AU14*AU$32</f>
        <v>0</v>
      </c>
      <c r="AV27" s="62">
        <f t="shared" ref="AV27:AZ27" si="13">AV14*AV$32</f>
        <v>0</v>
      </c>
      <c r="AW27" s="62">
        <f t="shared" si="13"/>
        <v>0</v>
      </c>
      <c r="AX27" s="62">
        <f t="shared" si="13"/>
        <v>0</v>
      </c>
      <c r="AY27" s="62">
        <f t="shared" si="13"/>
        <v>0</v>
      </c>
      <c r="AZ27" s="62">
        <f t="shared" si="13"/>
        <v>0</v>
      </c>
      <c r="BA27" s="62">
        <f>BA14*BA$32</f>
        <v>0</v>
      </c>
      <c r="BD27" t="s">
        <v>15</v>
      </c>
      <c r="BE27" s="31">
        <f t="shared" ref="BE27:BE30" si="14">AL28</f>
        <v>24</v>
      </c>
      <c r="BF27" s="31">
        <f t="shared" ref="BF27:BF30" si="15">AM28</f>
        <v>18</v>
      </c>
      <c r="BG27" s="31">
        <f t="shared" ref="BG27:BG30" si="16">AN28</f>
        <v>15</v>
      </c>
      <c r="BH27" s="31">
        <f t="shared" ref="BH27:BH30" si="17">AO28</f>
        <v>12</v>
      </c>
      <c r="BI27" s="31">
        <f t="shared" ref="BI27:BI30" si="18">AP28</f>
        <v>0</v>
      </c>
      <c r="BJ27" s="31">
        <f t="shared" ref="BJ27:BJ30" si="19">AQ28</f>
        <v>15</v>
      </c>
      <c r="BK27" s="31">
        <f t="shared" ref="BK27:BK30" si="20">AR28</f>
        <v>0</v>
      </c>
      <c r="BL27" s="31">
        <f t="shared" ref="BL27:BL30" si="21">AS28</f>
        <v>0</v>
      </c>
      <c r="BM27" s="31">
        <f t="shared" ref="BM27:BM30" si="22">AT28</f>
        <v>0</v>
      </c>
      <c r="BN27" s="31">
        <f t="shared" ref="BN27:BN30" si="23">AU28</f>
        <v>19.042437829888271</v>
      </c>
      <c r="BO27" s="31">
        <f t="shared" ref="BO27:BO30" si="24">AV28</f>
        <v>8.1835482608611088</v>
      </c>
      <c r="BP27" s="31">
        <f t="shared" ref="BP27:BP30" si="25">AW28</f>
        <v>6.9272369666612246</v>
      </c>
      <c r="BQ27" s="31">
        <f t="shared" ref="BQ27:BQ30" si="26">AX28</f>
        <v>0</v>
      </c>
      <c r="BR27" s="31">
        <f t="shared" ref="BR27:BR30" si="27">AY28</f>
        <v>18.498000913865383</v>
      </c>
      <c r="BS27" s="31">
        <f t="shared" ref="BS27:BS30" si="28">AZ28</f>
        <v>4.3660489025586724</v>
      </c>
      <c r="BT27" s="31">
        <f t="shared" ref="BT27:BT30" si="29">BA28</f>
        <v>3.6851904987776516</v>
      </c>
      <c r="BX27" s="2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</row>
    <row r="28" spans="1:91" x14ac:dyDescent="0.35">
      <c r="A28" t="s">
        <v>15</v>
      </c>
      <c r="B28">
        <v>9</v>
      </c>
      <c r="C28">
        <v>9</v>
      </c>
      <c r="D28">
        <v>6</v>
      </c>
      <c r="E28">
        <v>6</v>
      </c>
      <c r="F28">
        <v>12</v>
      </c>
      <c r="G28">
        <v>0</v>
      </c>
      <c r="H28">
        <v>0</v>
      </c>
      <c r="I28">
        <v>0</v>
      </c>
      <c r="J28">
        <v>0</v>
      </c>
      <c r="K28">
        <v>6</v>
      </c>
      <c r="L28">
        <v>9</v>
      </c>
      <c r="M28">
        <v>9</v>
      </c>
      <c r="N28">
        <v>9</v>
      </c>
      <c r="O28">
        <v>9</v>
      </c>
      <c r="P28">
        <v>6</v>
      </c>
      <c r="Q28">
        <v>6</v>
      </c>
      <c r="R28">
        <v>6</v>
      </c>
      <c r="AK28">
        <v>33</v>
      </c>
      <c r="AL28">
        <v>24</v>
      </c>
      <c r="AM28">
        <v>18</v>
      </c>
      <c r="AN28">
        <v>15</v>
      </c>
      <c r="AO28">
        <v>12</v>
      </c>
      <c r="AP28">
        <v>0</v>
      </c>
      <c r="AQ28">
        <v>15</v>
      </c>
      <c r="AR28">
        <v>0</v>
      </c>
      <c r="AS28">
        <v>0</v>
      </c>
      <c r="AT28">
        <v>0</v>
      </c>
      <c r="AU28" s="62">
        <f t="shared" ref="AU28:BA31" si="30">AU15*AU$32</f>
        <v>19.042437829888271</v>
      </c>
      <c r="AV28" s="62">
        <f t="shared" si="30"/>
        <v>8.1835482608611088</v>
      </c>
      <c r="AW28" s="62">
        <f t="shared" si="30"/>
        <v>6.9272369666612246</v>
      </c>
      <c r="AX28" s="62">
        <f t="shared" si="30"/>
        <v>0</v>
      </c>
      <c r="AY28" s="62">
        <f t="shared" si="30"/>
        <v>18.498000913865383</v>
      </c>
      <c r="AZ28" s="62">
        <f t="shared" si="30"/>
        <v>4.3660489025586724</v>
      </c>
      <c r="BA28" s="62">
        <f t="shared" si="30"/>
        <v>3.6851904987776516</v>
      </c>
      <c r="BD28" t="s">
        <v>16</v>
      </c>
      <c r="BE28" s="31">
        <f t="shared" si="14"/>
        <v>69</v>
      </c>
      <c r="BF28" s="31">
        <f t="shared" si="15"/>
        <v>81</v>
      </c>
      <c r="BG28" s="31">
        <f t="shared" si="16"/>
        <v>81</v>
      </c>
      <c r="BH28" s="31">
        <f t="shared" si="17"/>
        <v>54</v>
      </c>
      <c r="BI28" s="31">
        <f t="shared" si="18"/>
        <v>72</v>
      </c>
      <c r="BJ28" s="31">
        <f t="shared" si="19"/>
        <v>72</v>
      </c>
      <c r="BK28" s="31">
        <f t="shared" si="20"/>
        <v>75</v>
      </c>
      <c r="BL28" s="31">
        <f t="shared" si="21"/>
        <v>69</v>
      </c>
      <c r="BM28" s="31">
        <f t="shared" si="22"/>
        <v>66</v>
      </c>
      <c r="BN28" s="31">
        <f t="shared" si="23"/>
        <v>88.02756319025147</v>
      </c>
      <c r="BO28" s="31">
        <f t="shared" si="24"/>
        <v>81.641296717675417</v>
      </c>
      <c r="BP28" s="31">
        <f t="shared" si="25"/>
        <v>60.744521128108843</v>
      </c>
      <c r="BQ28" s="31">
        <f t="shared" si="26"/>
        <v>71.703829656414911</v>
      </c>
      <c r="BR28" s="31">
        <f t="shared" si="27"/>
        <v>86.986467107350435</v>
      </c>
      <c r="BS28" s="31">
        <f t="shared" si="28"/>
        <v>83.517335447927437</v>
      </c>
      <c r="BT28" s="31">
        <f t="shared" si="29"/>
        <v>63.778921927708673</v>
      </c>
      <c r="BX28" s="2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</row>
    <row r="29" spans="1:91" x14ac:dyDescent="0.35">
      <c r="A29" t="s">
        <v>16</v>
      </c>
      <c r="B29">
        <v>6</v>
      </c>
      <c r="C29">
        <v>3</v>
      </c>
      <c r="D29">
        <v>0</v>
      </c>
      <c r="E29">
        <v>0</v>
      </c>
      <c r="F29">
        <v>6</v>
      </c>
      <c r="G29">
        <v>3</v>
      </c>
      <c r="H29">
        <v>6</v>
      </c>
      <c r="I29">
        <v>9</v>
      </c>
      <c r="J29">
        <v>6</v>
      </c>
      <c r="K29">
        <v>6</v>
      </c>
      <c r="L29">
        <v>21</v>
      </c>
      <c r="M29">
        <v>24</v>
      </c>
      <c r="N29">
        <v>27</v>
      </c>
      <c r="O29">
        <v>21</v>
      </c>
      <c r="P29">
        <v>15</v>
      </c>
      <c r="Q29">
        <v>6</v>
      </c>
      <c r="R29">
        <v>12</v>
      </c>
      <c r="AK29">
        <v>66</v>
      </c>
      <c r="AL29">
        <v>69</v>
      </c>
      <c r="AM29">
        <v>81</v>
      </c>
      <c r="AN29">
        <v>81</v>
      </c>
      <c r="AO29">
        <v>54</v>
      </c>
      <c r="AP29">
        <v>72</v>
      </c>
      <c r="AQ29">
        <v>72</v>
      </c>
      <c r="AR29">
        <v>75</v>
      </c>
      <c r="AS29">
        <v>69</v>
      </c>
      <c r="AT29">
        <v>66</v>
      </c>
      <c r="AU29" s="62">
        <f t="shared" si="30"/>
        <v>88.02756319025147</v>
      </c>
      <c r="AV29" s="62">
        <f t="shared" si="30"/>
        <v>81.641296717675417</v>
      </c>
      <c r="AW29" s="62">
        <f t="shared" si="30"/>
        <v>60.744521128108843</v>
      </c>
      <c r="AX29" s="62">
        <f t="shared" si="30"/>
        <v>71.703829656414911</v>
      </c>
      <c r="AY29" s="62">
        <f t="shared" si="30"/>
        <v>86.986467107350435</v>
      </c>
      <c r="AZ29" s="62">
        <f t="shared" si="30"/>
        <v>83.517335447927437</v>
      </c>
      <c r="BA29" s="62">
        <f t="shared" si="30"/>
        <v>63.778921927708673</v>
      </c>
      <c r="BD29" t="s">
        <v>17</v>
      </c>
      <c r="BE29" s="31">
        <f t="shared" si="14"/>
        <v>171</v>
      </c>
      <c r="BF29" s="31">
        <f t="shared" si="15"/>
        <v>231</v>
      </c>
      <c r="BG29" s="31">
        <f t="shared" si="16"/>
        <v>288</v>
      </c>
      <c r="BH29" s="31">
        <f t="shared" si="17"/>
        <v>288</v>
      </c>
      <c r="BI29" s="31">
        <f t="shared" si="18"/>
        <v>315</v>
      </c>
      <c r="BJ29" s="31">
        <f t="shared" si="19"/>
        <v>309</v>
      </c>
      <c r="BK29" s="31">
        <f t="shared" si="20"/>
        <v>270</v>
      </c>
      <c r="BL29" s="31">
        <f t="shared" si="21"/>
        <v>297</v>
      </c>
      <c r="BM29" s="31">
        <f t="shared" si="22"/>
        <v>273</v>
      </c>
      <c r="BN29" s="31">
        <f t="shared" si="23"/>
        <v>304.86974756031475</v>
      </c>
      <c r="BO29" s="31">
        <f t="shared" si="24"/>
        <v>291.94461660102479</v>
      </c>
      <c r="BP29" s="31">
        <f t="shared" si="25"/>
        <v>293.54166646226935</v>
      </c>
      <c r="BQ29" s="31">
        <f t="shared" si="26"/>
        <v>306.23365971605853</v>
      </c>
      <c r="BR29" s="31">
        <f t="shared" si="27"/>
        <v>334.35688704180546</v>
      </c>
      <c r="BS29" s="31">
        <f t="shared" si="28"/>
        <v>299.61455587592462</v>
      </c>
      <c r="BT29" s="31">
        <f t="shared" si="29"/>
        <v>291.59069821578163</v>
      </c>
      <c r="BX29" s="2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</row>
    <row r="30" spans="1:91" x14ac:dyDescent="0.35">
      <c r="A30" t="s">
        <v>17</v>
      </c>
      <c r="B30">
        <v>12</v>
      </c>
      <c r="C30">
        <v>6</v>
      </c>
      <c r="D30">
        <v>9</v>
      </c>
      <c r="E30">
        <v>9</v>
      </c>
      <c r="F30">
        <v>21</v>
      </c>
      <c r="G30">
        <v>21</v>
      </c>
      <c r="H30">
        <v>18</v>
      </c>
      <c r="I30">
        <v>12</v>
      </c>
      <c r="J30">
        <v>12</v>
      </c>
      <c r="K30">
        <v>12</v>
      </c>
      <c r="L30">
        <v>9</v>
      </c>
      <c r="M30">
        <v>24</v>
      </c>
      <c r="N30">
        <v>48</v>
      </c>
      <c r="O30">
        <v>57</v>
      </c>
      <c r="P30">
        <v>51</v>
      </c>
      <c r="Q30">
        <v>45</v>
      </c>
      <c r="R30">
        <v>93</v>
      </c>
      <c r="AK30">
        <v>207</v>
      </c>
      <c r="AL30">
        <v>171</v>
      </c>
      <c r="AM30">
        <v>231</v>
      </c>
      <c r="AN30">
        <v>288</v>
      </c>
      <c r="AO30">
        <v>288</v>
      </c>
      <c r="AP30">
        <v>315</v>
      </c>
      <c r="AQ30">
        <v>309</v>
      </c>
      <c r="AR30">
        <v>270</v>
      </c>
      <c r="AS30">
        <v>297</v>
      </c>
      <c r="AT30">
        <v>273</v>
      </c>
      <c r="AU30" s="62">
        <f t="shared" si="30"/>
        <v>304.86974756031475</v>
      </c>
      <c r="AV30" s="62">
        <f t="shared" si="30"/>
        <v>291.94461660102479</v>
      </c>
      <c r="AW30" s="62">
        <f t="shared" si="30"/>
        <v>293.54166646226935</v>
      </c>
      <c r="AX30" s="62">
        <f t="shared" si="30"/>
        <v>306.23365971605853</v>
      </c>
      <c r="AY30" s="62">
        <f t="shared" si="30"/>
        <v>334.35688704180546</v>
      </c>
      <c r="AZ30" s="62">
        <f t="shared" si="30"/>
        <v>299.61455587592462</v>
      </c>
      <c r="BA30" s="62">
        <f t="shared" si="30"/>
        <v>291.59069821578163</v>
      </c>
      <c r="BD30" t="s">
        <v>18</v>
      </c>
      <c r="BE30" s="31">
        <f t="shared" si="14"/>
        <v>102</v>
      </c>
      <c r="BF30" s="31">
        <f t="shared" si="15"/>
        <v>111</v>
      </c>
      <c r="BG30" s="31">
        <f t="shared" si="16"/>
        <v>102</v>
      </c>
      <c r="BH30" s="31">
        <f t="shared" si="17"/>
        <v>87</v>
      </c>
      <c r="BI30" s="31">
        <f t="shared" si="18"/>
        <v>105</v>
      </c>
      <c r="BJ30" s="31">
        <f t="shared" si="19"/>
        <v>135</v>
      </c>
      <c r="BK30" s="31">
        <f t="shared" si="20"/>
        <v>186</v>
      </c>
      <c r="BL30" s="31">
        <f t="shared" si="21"/>
        <v>228</v>
      </c>
      <c r="BM30" s="31">
        <f t="shared" si="22"/>
        <v>243</v>
      </c>
      <c r="BN30" s="31">
        <f t="shared" si="23"/>
        <v>139.4961889775455</v>
      </c>
      <c r="BO30" s="31">
        <f t="shared" si="24"/>
        <v>148.52446572423858</v>
      </c>
      <c r="BP30" s="31">
        <f t="shared" si="25"/>
        <v>147.93849249256056</v>
      </c>
      <c r="BQ30" s="31">
        <f t="shared" si="26"/>
        <v>174.17505766249673</v>
      </c>
      <c r="BR30" s="31">
        <f t="shared" si="27"/>
        <v>149.44482281008968</v>
      </c>
      <c r="BS30" s="31">
        <f t="shared" si="28"/>
        <v>178.34199754519324</v>
      </c>
      <c r="BT30" s="31">
        <f t="shared" si="29"/>
        <v>182.66819267804675</v>
      </c>
    </row>
    <row r="31" spans="1:91" x14ac:dyDescent="0.35">
      <c r="A31" t="s">
        <v>18</v>
      </c>
      <c r="B31">
        <v>24</v>
      </c>
      <c r="C31">
        <v>24</v>
      </c>
      <c r="D31">
        <v>21</v>
      </c>
      <c r="E31">
        <v>18</v>
      </c>
      <c r="F31">
        <v>27</v>
      </c>
      <c r="G31">
        <v>27</v>
      </c>
      <c r="H31">
        <v>24</v>
      </c>
      <c r="I31">
        <v>18</v>
      </c>
      <c r="J31">
        <v>18</v>
      </c>
      <c r="K31">
        <v>18</v>
      </c>
      <c r="L31">
        <v>18</v>
      </c>
      <c r="M31">
        <v>18</v>
      </c>
      <c r="N31">
        <v>15</v>
      </c>
      <c r="O31">
        <v>9</v>
      </c>
      <c r="P31">
        <v>9</v>
      </c>
      <c r="Q31">
        <v>12</v>
      </c>
      <c r="R31">
        <v>42</v>
      </c>
      <c r="AK31">
        <v>105</v>
      </c>
      <c r="AL31">
        <v>102</v>
      </c>
      <c r="AM31">
        <v>111</v>
      </c>
      <c r="AN31">
        <v>102</v>
      </c>
      <c r="AO31">
        <v>87</v>
      </c>
      <c r="AP31">
        <v>105</v>
      </c>
      <c r="AQ31">
        <v>135</v>
      </c>
      <c r="AR31">
        <v>186</v>
      </c>
      <c r="AS31">
        <v>228</v>
      </c>
      <c r="AT31">
        <v>243</v>
      </c>
      <c r="AU31" s="62">
        <f t="shared" si="30"/>
        <v>139.4961889775455</v>
      </c>
      <c r="AV31" s="62">
        <f t="shared" si="30"/>
        <v>148.52446572423858</v>
      </c>
      <c r="AW31" s="62">
        <f t="shared" si="30"/>
        <v>147.93849249256056</v>
      </c>
      <c r="AX31" s="62">
        <f t="shared" si="30"/>
        <v>174.17505766249673</v>
      </c>
      <c r="AY31" s="62">
        <f t="shared" si="30"/>
        <v>149.44482281008968</v>
      </c>
      <c r="AZ31" s="62">
        <f t="shared" si="30"/>
        <v>178.34199754519324</v>
      </c>
      <c r="BA31" s="62">
        <f t="shared" si="30"/>
        <v>182.66819267804675</v>
      </c>
      <c r="BZ31" s="73" t="s">
        <v>131</v>
      </c>
      <c r="CA31" s="73"/>
      <c r="CB31" s="73"/>
      <c r="CC31" s="73"/>
      <c r="CD31" s="73" t="s">
        <v>132</v>
      </c>
      <c r="CE31" s="73"/>
      <c r="CF31" s="73"/>
      <c r="CG31" s="73"/>
      <c r="CH31" s="73" t="s">
        <v>133</v>
      </c>
      <c r="CI31" s="73"/>
      <c r="CJ31" s="73"/>
      <c r="CK31" s="73"/>
    </row>
    <row r="32" spans="1:91" x14ac:dyDescent="0.35">
      <c r="A32" t="s">
        <v>79</v>
      </c>
      <c r="B32">
        <v>69</v>
      </c>
      <c r="C32">
        <v>57</v>
      </c>
      <c r="D32">
        <v>51</v>
      </c>
      <c r="E32">
        <v>45</v>
      </c>
      <c r="F32">
        <v>66</v>
      </c>
      <c r="G32">
        <v>81</v>
      </c>
      <c r="H32">
        <v>69</v>
      </c>
      <c r="I32">
        <v>54</v>
      </c>
      <c r="J32">
        <v>114</v>
      </c>
      <c r="K32">
        <v>105</v>
      </c>
      <c r="L32">
        <v>111</v>
      </c>
      <c r="M32">
        <v>120</v>
      </c>
      <c r="N32">
        <v>138</v>
      </c>
      <c r="O32">
        <v>132</v>
      </c>
      <c r="P32">
        <v>114</v>
      </c>
      <c r="Q32">
        <v>99</v>
      </c>
      <c r="R32">
        <v>180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411</v>
      </c>
      <c r="AL32">
        <v>366</v>
      </c>
      <c r="AM32">
        <v>441</v>
      </c>
      <c r="AN32">
        <v>486</v>
      </c>
      <c r="AO32">
        <v>441</v>
      </c>
      <c r="AP32">
        <v>492</v>
      </c>
      <c r="AQ32">
        <v>531</v>
      </c>
      <c r="AR32">
        <v>531</v>
      </c>
      <c r="AS32">
        <v>594</v>
      </c>
      <c r="AT32">
        <v>582</v>
      </c>
      <c r="AU32" s="55">
        <v>551.43593755799998</v>
      </c>
      <c r="AV32" s="55">
        <v>530.29392730379993</v>
      </c>
      <c r="AW32" s="55">
        <v>509.1519170496</v>
      </c>
      <c r="AX32" s="31">
        <v>552.11254703497013</v>
      </c>
      <c r="AY32" s="31">
        <v>589.286177873111</v>
      </c>
      <c r="AZ32" s="31">
        <v>565.83993777160401</v>
      </c>
      <c r="BA32" s="31">
        <v>541.72300332031477</v>
      </c>
      <c r="BZ32" s="2" t="s">
        <v>26</v>
      </c>
      <c r="CA32" s="2" t="s">
        <v>27</v>
      </c>
      <c r="CB32" s="2" t="s">
        <v>28</v>
      </c>
      <c r="CC32" s="2" t="s">
        <v>29</v>
      </c>
      <c r="CD32" s="2" t="s">
        <v>26</v>
      </c>
      <c r="CE32" s="2" t="s">
        <v>27</v>
      </c>
      <c r="CF32" s="2" t="s">
        <v>28</v>
      </c>
      <c r="CG32" s="2" t="s">
        <v>29</v>
      </c>
      <c r="CH32" s="2" t="s">
        <v>26</v>
      </c>
      <c r="CI32" s="2" t="s">
        <v>27</v>
      </c>
      <c r="CJ32" s="2" t="s">
        <v>28</v>
      </c>
      <c r="CK32" s="2" t="s">
        <v>29</v>
      </c>
    </row>
    <row r="33" spans="1:89" x14ac:dyDescent="0.35">
      <c r="BY33" t="s">
        <v>134</v>
      </c>
      <c r="BZ33" s="31">
        <v>0</v>
      </c>
      <c r="CA33" s="31">
        <v>0</v>
      </c>
      <c r="CB33" s="31">
        <v>0</v>
      </c>
      <c r="CC33" s="31">
        <v>0</v>
      </c>
      <c r="CD33" s="31">
        <v>0</v>
      </c>
      <c r="CE33" s="31">
        <v>0</v>
      </c>
      <c r="CF33" s="31">
        <v>0</v>
      </c>
      <c r="CG33" s="31">
        <v>0</v>
      </c>
      <c r="CH33" s="31">
        <v>0</v>
      </c>
      <c r="CI33" s="31">
        <v>0</v>
      </c>
      <c r="CJ33" s="31">
        <v>0</v>
      </c>
      <c r="CK33" s="31">
        <v>0</v>
      </c>
    </row>
    <row r="34" spans="1:89" x14ac:dyDescent="0.35">
      <c r="BY34" t="s">
        <v>135</v>
      </c>
      <c r="BZ34" s="31">
        <v>0</v>
      </c>
      <c r="CA34" s="31">
        <v>18.498000913865383</v>
      </c>
      <c r="CB34" s="31">
        <v>4.3660489025586724</v>
      </c>
      <c r="CC34" s="31">
        <v>3.6851904987776516</v>
      </c>
      <c r="CD34" s="31">
        <v>0</v>
      </c>
      <c r="CE34" s="31">
        <v>19.254390747037323</v>
      </c>
      <c r="CF34" s="31">
        <v>4.5445781942591346</v>
      </c>
      <c r="CG34" s="31">
        <v>3.8358792483110071</v>
      </c>
      <c r="CH34" s="31">
        <v>0</v>
      </c>
      <c r="CI34" s="31">
        <v>17.516693714005974</v>
      </c>
      <c r="CJ34" s="31">
        <v>4.1344327812832296</v>
      </c>
      <c r="CK34" s="31">
        <v>3.4896934833897153</v>
      </c>
    </row>
    <row r="35" spans="1:89" x14ac:dyDescent="0.35">
      <c r="A35" s="70" t="s">
        <v>128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BY35" t="s">
        <v>136</v>
      </c>
      <c r="BZ35" s="31">
        <v>71.703829656414911</v>
      </c>
      <c r="CA35" s="31">
        <v>86.986467107350435</v>
      </c>
      <c r="CB35" s="31">
        <v>83.517335447927437</v>
      </c>
      <c r="CC35" s="31">
        <v>63.778921927708673</v>
      </c>
      <c r="CD35" s="31">
        <v>74.635824740864905</v>
      </c>
      <c r="CE35" s="31">
        <v>90.543374669952385</v>
      </c>
      <c r="CF35" s="31">
        <v>86.932388983743394</v>
      </c>
      <c r="CG35" s="31">
        <v>66.386864717927992</v>
      </c>
      <c r="CH35" s="31">
        <v>67.899987034340484</v>
      </c>
      <c r="CI35" s="31">
        <v>82.371890274953728</v>
      </c>
      <c r="CJ35" s="31">
        <v>79.086793846716162</v>
      </c>
      <c r="CK35" s="31">
        <v>60.395490627301555</v>
      </c>
    </row>
    <row r="36" spans="1:89" x14ac:dyDescent="0.35">
      <c r="A36" s="71" t="s">
        <v>130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BY36" t="s">
        <v>137</v>
      </c>
      <c r="BZ36" s="31">
        <v>306.23365971605853</v>
      </c>
      <c r="CA36" s="31">
        <v>334.35688704180546</v>
      </c>
      <c r="CB36" s="31">
        <v>299.61455587592462</v>
      </c>
      <c r="CC36" s="31">
        <v>291.59069821578163</v>
      </c>
      <c r="CD36" s="31">
        <v>318.75566292401811</v>
      </c>
      <c r="CE36" s="31">
        <v>348.02885901256445</v>
      </c>
      <c r="CF36" s="31">
        <v>311.86590157485398</v>
      </c>
      <c r="CG36" s="31">
        <v>303.51394552260842</v>
      </c>
      <c r="CH36" s="31">
        <v>289.98815856607126</v>
      </c>
      <c r="CI36" s="31">
        <v>316.61946654407126</v>
      </c>
      <c r="CJ36" s="31">
        <v>283.72019398067016</v>
      </c>
      <c r="CK36" s="31">
        <v>276.12199687321123</v>
      </c>
    </row>
    <row r="37" spans="1:89" x14ac:dyDescent="0.35">
      <c r="A37" s="72" t="s">
        <v>45</v>
      </c>
      <c r="B37" s="67">
        <v>2014</v>
      </c>
      <c r="C37" s="68"/>
      <c r="D37" s="68"/>
      <c r="E37" s="69"/>
      <c r="F37" s="67">
        <v>2015</v>
      </c>
      <c r="G37" s="68"/>
      <c r="H37" s="68"/>
      <c r="I37" s="69"/>
      <c r="J37" s="67">
        <v>2016</v>
      </c>
      <c r="K37" s="68"/>
      <c r="L37" s="68"/>
      <c r="M37" s="69"/>
      <c r="N37" s="67">
        <v>2017</v>
      </c>
      <c r="O37" s="68"/>
      <c r="P37" s="68"/>
      <c r="Q37" s="69"/>
      <c r="R37" s="67">
        <v>2018</v>
      </c>
      <c r="S37" s="68"/>
      <c r="T37" s="68"/>
      <c r="U37" s="69"/>
      <c r="V37" s="64">
        <v>2019</v>
      </c>
      <c r="W37" s="65"/>
      <c r="X37" s="65"/>
      <c r="Y37" s="66"/>
      <c r="Z37" s="64">
        <v>2020</v>
      </c>
      <c r="AA37" s="65"/>
      <c r="AB37" s="65"/>
      <c r="AC37" s="66"/>
      <c r="AD37" s="64">
        <v>2021</v>
      </c>
      <c r="AE37" s="65"/>
      <c r="AF37" s="65"/>
      <c r="AG37" s="66"/>
      <c r="AH37" s="64">
        <v>2022</v>
      </c>
      <c r="AI37" s="65"/>
      <c r="AJ37" s="65"/>
      <c r="AK37" s="66"/>
      <c r="AL37" s="64">
        <v>2023</v>
      </c>
      <c r="AM37" s="65"/>
      <c r="AN37" s="65"/>
      <c r="AO37" s="66"/>
      <c r="AP37" s="64">
        <v>2024</v>
      </c>
      <c r="AQ37" s="65"/>
      <c r="AR37" s="65"/>
      <c r="AS37" s="66"/>
      <c r="AT37" s="64">
        <v>2025</v>
      </c>
      <c r="AU37" s="65"/>
      <c r="AV37" s="65"/>
      <c r="AW37" s="66"/>
      <c r="AX37" s="64">
        <v>2026</v>
      </c>
      <c r="AY37" s="65"/>
      <c r="AZ37" s="65"/>
      <c r="BA37" s="66"/>
      <c r="BE37" s="64">
        <v>2023</v>
      </c>
      <c r="BF37" s="65"/>
      <c r="BG37" s="65"/>
      <c r="BH37" s="66"/>
      <c r="BI37" s="64">
        <v>2024</v>
      </c>
      <c r="BJ37" s="65"/>
      <c r="BK37" s="65"/>
      <c r="BL37" s="66"/>
      <c r="BM37" s="64">
        <v>2025</v>
      </c>
      <c r="BN37" s="65"/>
      <c r="BO37" s="65"/>
      <c r="BP37" s="66"/>
      <c r="BQ37" s="64">
        <v>2026</v>
      </c>
      <c r="BR37" s="65"/>
      <c r="BS37" s="65"/>
      <c r="BT37" s="66"/>
      <c r="BY37" t="s">
        <v>138</v>
      </c>
      <c r="BZ37" s="31">
        <v>174.17505766249673</v>
      </c>
      <c r="CA37" s="31">
        <v>149.44482281008968</v>
      </c>
      <c r="CB37" s="31">
        <v>178.34199754519324</v>
      </c>
      <c r="CC37" s="31">
        <v>182.66819267804675</v>
      </c>
      <c r="CD37" s="31">
        <v>181.29713768733325</v>
      </c>
      <c r="CE37" s="31">
        <v>155.55567474052745</v>
      </c>
      <c r="CF37" s="31">
        <v>185.63446522312736</v>
      </c>
      <c r="CG37" s="31">
        <v>190.13756001287058</v>
      </c>
      <c r="CH37" s="31">
        <v>164.93518147717219</v>
      </c>
      <c r="CI37" s="31">
        <v>141.51686987679025</v>
      </c>
      <c r="CJ37" s="31">
        <v>168.88106784563701</v>
      </c>
      <c r="CK37" s="31">
        <v>172.97776107438565</v>
      </c>
    </row>
    <row r="38" spans="1:89" x14ac:dyDescent="0.35">
      <c r="A38" s="72"/>
      <c r="B38" s="2" t="s">
        <v>26</v>
      </c>
      <c r="C38" s="2" t="s">
        <v>27</v>
      </c>
      <c r="D38" s="2" t="s">
        <v>28</v>
      </c>
      <c r="E38" s="2" t="s">
        <v>29</v>
      </c>
      <c r="F38" s="2" t="s">
        <v>26</v>
      </c>
      <c r="G38" s="2" t="s">
        <v>27</v>
      </c>
      <c r="H38" s="2" t="s">
        <v>28</v>
      </c>
      <c r="I38" s="2" t="s">
        <v>29</v>
      </c>
      <c r="J38" s="2" t="s">
        <v>26</v>
      </c>
      <c r="K38" s="2" t="s">
        <v>27</v>
      </c>
      <c r="L38" s="2" t="s">
        <v>28</v>
      </c>
      <c r="M38" s="2" t="s">
        <v>29</v>
      </c>
      <c r="N38" s="2" t="s">
        <v>26</v>
      </c>
      <c r="O38" s="2" t="s">
        <v>27</v>
      </c>
      <c r="P38" s="2" t="s">
        <v>28</v>
      </c>
      <c r="Q38" s="2" t="s">
        <v>29</v>
      </c>
      <c r="R38" s="2" t="s">
        <v>26</v>
      </c>
      <c r="S38" s="2" t="s">
        <v>27</v>
      </c>
      <c r="T38" s="2" t="s">
        <v>28</v>
      </c>
      <c r="U38" s="2" t="s">
        <v>29</v>
      </c>
      <c r="V38" s="2" t="s">
        <v>26</v>
      </c>
      <c r="W38" s="2" t="s">
        <v>27</v>
      </c>
      <c r="X38" s="2" t="s">
        <v>28</v>
      </c>
      <c r="Y38" s="2" t="s">
        <v>29</v>
      </c>
      <c r="Z38" s="2" t="s">
        <v>26</v>
      </c>
      <c r="AA38" s="2" t="s">
        <v>27</v>
      </c>
      <c r="AB38" s="2" t="s">
        <v>28</v>
      </c>
      <c r="AC38" s="2" t="s">
        <v>29</v>
      </c>
      <c r="AD38" s="2" t="s">
        <v>26</v>
      </c>
      <c r="AE38" s="2" t="s">
        <v>27</v>
      </c>
      <c r="AF38" s="2" t="s">
        <v>28</v>
      </c>
      <c r="AG38" s="2" t="s">
        <v>29</v>
      </c>
      <c r="AH38" s="2" t="s">
        <v>26</v>
      </c>
      <c r="AI38" s="2" t="s">
        <v>27</v>
      </c>
      <c r="AJ38" s="2" t="s">
        <v>28</v>
      </c>
      <c r="AK38" s="2" t="s">
        <v>29</v>
      </c>
      <c r="AL38" s="2" t="s">
        <v>26</v>
      </c>
      <c r="AM38" s="2" t="s">
        <v>27</v>
      </c>
      <c r="AN38" s="2" t="s">
        <v>28</v>
      </c>
      <c r="AO38" s="2" t="s">
        <v>29</v>
      </c>
      <c r="AP38" s="2" t="s">
        <v>26</v>
      </c>
      <c r="AQ38" s="2" t="s">
        <v>27</v>
      </c>
      <c r="AR38" s="2" t="s">
        <v>28</v>
      </c>
      <c r="AS38" s="2" t="s">
        <v>29</v>
      </c>
      <c r="AT38" s="2" t="s">
        <v>26</v>
      </c>
      <c r="AU38" s="2" t="s">
        <v>27</v>
      </c>
      <c r="AV38" s="2" t="s">
        <v>28</v>
      </c>
      <c r="AW38" s="2" t="s">
        <v>29</v>
      </c>
      <c r="AX38" s="2" t="s">
        <v>26</v>
      </c>
      <c r="AY38" s="2" t="s">
        <v>27</v>
      </c>
      <c r="AZ38" s="2" t="s">
        <v>28</v>
      </c>
      <c r="BA38" s="2" t="s">
        <v>29</v>
      </c>
      <c r="BE38" s="2" t="s">
        <v>26</v>
      </c>
      <c r="BF38" s="2" t="s">
        <v>27</v>
      </c>
      <c r="BG38" s="2" t="s">
        <v>28</v>
      </c>
      <c r="BH38" s="2" t="s">
        <v>29</v>
      </c>
      <c r="BI38" s="2" t="s">
        <v>26</v>
      </c>
      <c r="BJ38" s="2" t="s">
        <v>27</v>
      </c>
      <c r="BK38" s="2" t="s">
        <v>28</v>
      </c>
      <c r="BL38" s="2" t="s">
        <v>29</v>
      </c>
      <c r="BM38" s="2" t="s">
        <v>26</v>
      </c>
      <c r="BN38" s="2" t="s">
        <v>27</v>
      </c>
      <c r="BO38" s="2" t="s">
        <v>28</v>
      </c>
      <c r="BP38" s="2" t="s">
        <v>29</v>
      </c>
      <c r="BQ38" s="2" t="s">
        <v>26</v>
      </c>
      <c r="BR38" s="2" t="s">
        <v>27</v>
      </c>
      <c r="BS38" s="2" t="s">
        <v>28</v>
      </c>
      <c r="BT38" s="2" t="s">
        <v>29</v>
      </c>
    </row>
    <row r="39" spans="1:89" x14ac:dyDescent="0.35">
      <c r="A39" t="s">
        <v>14</v>
      </c>
      <c r="B39">
        <v>18</v>
      </c>
      <c r="C39">
        <v>15</v>
      </c>
      <c r="D39">
        <v>15</v>
      </c>
      <c r="E39">
        <v>12</v>
      </c>
      <c r="F39">
        <v>0</v>
      </c>
      <c r="G39">
        <v>30</v>
      </c>
      <c r="H39">
        <v>21</v>
      </c>
      <c r="I39">
        <v>15</v>
      </c>
      <c r="J39">
        <v>78</v>
      </c>
      <c r="K39">
        <v>63</v>
      </c>
      <c r="L39">
        <v>54</v>
      </c>
      <c r="M39">
        <v>45</v>
      </c>
      <c r="N39">
        <v>39</v>
      </c>
      <c r="O39">
        <v>36</v>
      </c>
      <c r="P39">
        <v>33</v>
      </c>
      <c r="Q39">
        <v>30</v>
      </c>
      <c r="R39">
        <v>27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 s="62">
        <f>AU14*AU$44</f>
        <v>0</v>
      </c>
      <c r="AV39" s="62">
        <f t="shared" ref="AV39:BA39" si="31">AV14*AV$44</f>
        <v>0</v>
      </c>
      <c r="AW39" s="62">
        <f t="shared" si="31"/>
        <v>0</v>
      </c>
      <c r="AX39" s="62">
        <f t="shared" si="31"/>
        <v>0</v>
      </c>
      <c r="AY39" s="62">
        <f t="shared" si="31"/>
        <v>0</v>
      </c>
      <c r="AZ39" s="62">
        <f t="shared" si="31"/>
        <v>0</v>
      </c>
      <c r="BA39" s="62">
        <f t="shared" si="31"/>
        <v>0</v>
      </c>
      <c r="BD39" t="s">
        <v>14</v>
      </c>
      <c r="BE39" s="31">
        <f>AL39</f>
        <v>0</v>
      </c>
      <c r="BF39" s="31">
        <f t="shared" ref="BF39:BS39" si="32">AM39</f>
        <v>0</v>
      </c>
      <c r="BG39" s="31">
        <f t="shared" si="32"/>
        <v>0</v>
      </c>
      <c r="BH39" s="31">
        <f t="shared" si="32"/>
        <v>0</v>
      </c>
      <c r="BI39" s="31">
        <f t="shared" si="32"/>
        <v>0</v>
      </c>
      <c r="BJ39" s="31">
        <f t="shared" si="32"/>
        <v>0</v>
      </c>
      <c r="BK39" s="31">
        <f t="shared" si="32"/>
        <v>0</v>
      </c>
      <c r="BL39" s="31">
        <f t="shared" si="32"/>
        <v>0</v>
      </c>
      <c r="BM39" s="31">
        <f t="shared" si="32"/>
        <v>0</v>
      </c>
      <c r="BN39" s="31">
        <f t="shared" si="32"/>
        <v>0</v>
      </c>
      <c r="BO39" s="31">
        <f t="shared" si="32"/>
        <v>0</v>
      </c>
      <c r="BP39" s="31">
        <f t="shared" si="32"/>
        <v>0</v>
      </c>
      <c r="BQ39" s="31">
        <f t="shared" si="32"/>
        <v>0</v>
      </c>
      <c r="BR39" s="31">
        <f t="shared" si="32"/>
        <v>0</v>
      </c>
      <c r="BS39" s="31">
        <f t="shared" si="32"/>
        <v>0</v>
      </c>
      <c r="BT39" s="31">
        <v>0</v>
      </c>
    </row>
    <row r="40" spans="1:89" x14ac:dyDescent="0.35">
      <c r="A40" t="s">
        <v>15</v>
      </c>
      <c r="B40">
        <v>9</v>
      </c>
      <c r="C40">
        <v>9</v>
      </c>
      <c r="D40">
        <v>6</v>
      </c>
      <c r="E40">
        <v>6</v>
      </c>
      <c r="F40">
        <v>12</v>
      </c>
      <c r="G40">
        <v>0</v>
      </c>
      <c r="H40">
        <v>0</v>
      </c>
      <c r="I40">
        <v>0</v>
      </c>
      <c r="J40">
        <v>0</v>
      </c>
      <c r="K40">
        <v>6</v>
      </c>
      <c r="L40">
        <v>9</v>
      </c>
      <c r="M40">
        <v>9</v>
      </c>
      <c r="N40">
        <v>9</v>
      </c>
      <c r="O40">
        <v>9</v>
      </c>
      <c r="P40">
        <v>6</v>
      </c>
      <c r="Q40">
        <v>6</v>
      </c>
      <c r="R40">
        <v>6</v>
      </c>
      <c r="AK40">
        <v>33</v>
      </c>
      <c r="AL40">
        <v>24</v>
      </c>
      <c r="AM40">
        <v>18</v>
      </c>
      <c r="AN40">
        <v>15</v>
      </c>
      <c r="AO40">
        <v>12</v>
      </c>
      <c r="AP40">
        <v>0</v>
      </c>
      <c r="AQ40">
        <v>15</v>
      </c>
      <c r="AR40">
        <v>0</v>
      </c>
      <c r="AS40">
        <v>0</v>
      </c>
      <c r="AT40">
        <v>0</v>
      </c>
      <c r="AU40" s="62">
        <f t="shared" ref="AU40:BA43" si="33">AU15*AU$44</f>
        <v>19.639460105176418</v>
      </c>
      <c r="AV40" s="62">
        <f t="shared" si="33"/>
        <v>8.4274153966302947</v>
      </c>
      <c r="AW40" s="62">
        <f t="shared" si="33"/>
        <v>7.1132119318943205</v>
      </c>
      <c r="AX40" s="62">
        <f t="shared" si="33"/>
        <v>0</v>
      </c>
      <c r="AY40" s="62">
        <f t="shared" si="33"/>
        <v>19.254390747037323</v>
      </c>
      <c r="AZ40" s="62">
        <f t="shared" si="33"/>
        <v>4.5445781942591346</v>
      </c>
      <c r="BA40" s="62">
        <f t="shared" si="33"/>
        <v>3.8358792483110071</v>
      </c>
      <c r="BD40" t="s">
        <v>15</v>
      </c>
      <c r="BE40" s="31">
        <f t="shared" ref="BE40:BE43" si="34">AL40</f>
        <v>24</v>
      </c>
      <c r="BF40" s="31">
        <f t="shared" ref="BF40:BF43" si="35">AM40</f>
        <v>18</v>
      </c>
      <c r="BG40" s="31">
        <f t="shared" ref="BG40:BG43" si="36">AN40</f>
        <v>15</v>
      </c>
      <c r="BH40" s="31">
        <f t="shared" ref="BH40:BH43" si="37">AO40</f>
        <v>12</v>
      </c>
      <c r="BI40" s="31">
        <f t="shared" ref="BI40:BI43" si="38">AP40</f>
        <v>0</v>
      </c>
      <c r="BJ40" s="31">
        <f t="shared" ref="BJ40:BJ43" si="39">AQ40</f>
        <v>15</v>
      </c>
      <c r="BK40" s="31">
        <f t="shared" ref="BK40:BK43" si="40">AR40</f>
        <v>0</v>
      </c>
      <c r="BL40" s="31">
        <f t="shared" ref="BL40:BL43" si="41">AS40</f>
        <v>0</v>
      </c>
      <c r="BM40" s="31">
        <f t="shared" ref="BM40:BM43" si="42">AT40</f>
        <v>0</v>
      </c>
      <c r="BN40" s="31">
        <f t="shared" ref="BN40:BN43" si="43">AU40</f>
        <v>19.639460105176418</v>
      </c>
      <c r="BO40" s="31">
        <f t="shared" ref="BO40:BO43" si="44">AV40</f>
        <v>8.4274153966302947</v>
      </c>
      <c r="BP40" s="31">
        <f t="shared" ref="BP40:BP43" si="45">AW40</f>
        <v>7.1132119318943205</v>
      </c>
      <c r="BQ40" s="31">
        <f t="shared" ref="BQ40:BQ43" si="46">AX40</f>
        <v>0</v>
      </c>
      <c r="BR40" s="31">
        <f t="shared" ref="BR40:BR43" si="47">AY40</f>
        <v>19.254390747037323</v>
      </c>
      <c r="BS40" s="31">
        <f t="shared" ref="BS40:BS43" si="48">AZ40</f>
        <v>4.5445781942591346</v>
      </c>
      <c r="BT40" s="31">
        <f t="shared" ref="BT40:BT43" si="49">BA40</f>
        <v>3.8358792483110071</v>
      </c>
    </row>
    <row r="41" spans="1:89" x14ac:dyDescent="0.35">
      <c r="A41" t="s">
        <v>16</v>
      </c>
      <c r="B41">
        <v>6</v>
      </c>
      <c r="C41">
        <v>3</v>
      </c>
      <c r="D41">
        <v>0</v>
      </c>
      <c r="E41">
        <v>0</v>
      </c>
      <c r="F41">
        <v>6</v>
      </c>
      <c r="G41">
        <v>3</v>
      </c>
      <c r="H41">
        <v>6</v>
      </c>
      <c r="I41">
        <v>9</v>
      </c>
      <c r="J41">
        <v>6</v>
      </c>
      <c r="K41">
        <v>6</v>
      </c>
      <c r="L41">
        <v>21</v>
      </c>
      <c r="M41">
        <v>24</v>
      </c>
      <c r="N41">
        <v>27</v>
      </c>
      <c r="O41">
        <v>21</v>
      </c>
      <c r="P41">
        <v>15</v>
      </c>
      <c r="Q41">
        <v>6</v>
      </c>
      <c r="R41">
        <v>12</v>
      </c>
      <c r="AK41">
        <v>66</v>
      </c>
      <c r="AL41">
        <v>69</v>
      </c>
      <c r="AM41">
        <v>81</v>
      </c>
      <c r="AN41">
        <v>81</v>
      </c>
      <c r="AO41">
        <v>54</v>
      </c>
      <c r="AP41">
        <v>72</v>
      </c>
      <c r="AQ41">
        <v>72</v>
      </c>
      <c r="AR41">
        <v>75</v>
      </c>
      <c r="AS41">
        <v>69</v>
      </c>
      <c r="AT41">
        <v>66</v>
      </c>
      <c r="AU41" s="62">
        <f t="shared" si="33"/>
        <v>90.78742075331138</v>
      </c>
      <c r="AV41" s="62">
        <f t="shared" si="33"/>
        <v>84.074181397569362</v>
      </c>
      <c r="AW41" s="62">
        <f t="shared" si="33"/>
        <v>62.375324327027855</v>
      </c>
      <c r="AX41" s="62">
        <f t="shared" si="33"/>
        <v>74.635824740864905</v>
      </c>
      <c r="AY41" s="62">
        <f t="shared" si="33"/>
        <v>90.543374669952385</v>
      </c>
      <c r="AZ41" s="62">
        <f t="shared" si="33"/>
        <v>86.932388983743394</v>
      </c>
      <c r="BA41" s="62">
        <f t="shared" si="33"/>
        <v>66.386864717927992</v>
      </c>
      <c r="BD41" t="s">
        <v>16</v>
      </c>
      <c r="BE41" s="31">
        <f t="shared" si="34"/>
        <v>69</v>
      </c>
      <c r="BF41" s="31">
        <f t="shared" si="35"/>
        <v>81</v>
      </c>
      <c r="BG41" s="31">
        <f t="shared" si="36"/>
        <v>81</v>
      </c>
      <c r="BH41" s="31">
        <f t="shared" si="37"/>
        <v>54</v>
      </c>
      <c r="BI41" s="31">
        <f t="shared" si="38"/>
        <v>72</v>
      </c>
      <c r="BJ41" s="31">
        <f t="shared" si="39"/>
        <v>72</v>
      </c>
      <c r="BK41" s="31">
        <f t="shared" si="40"/>
        <v>75</v>
      </c>
      <c r="BL41" s="31">
        <f t="shared" si="41"/>
        <v>69</v>
      </c>
      <c r="BM41" s="31">
        <f t="shared" si="42"/>
        <v>66</v>
      </c>
      <c r="BN41" s="31">
        <f t="shared" si="43"/>
        <v>90.78742075331138</v>
      </c>
      <c r="BO41" s="31">
        <f t="shared" si="44"/>
        <v>84.074181397569362</v>
      </c>
      <c r="BP41" s="31">
        <f t="shared" si="45"/>
        <v>62.375324327027855</v>
      </c>
      <c r="BQ41" s="31">
        <f t="shared" si="46"/>
        <v>74.635824740864905</v>
      </c>
      <c r="BR41" s="31">
        <f t="shared" si="47"/>
        <v>90.543374669952385</v>
      </c>
      <c r="BS41" s="31">
        <f t="shared" si="48"/>
        <v>86.932388983743394</v>
      </c>
      <c r="BT41" s="31">
        <f t="shared" si="49"/>
        <v>66.386864717927992</v>
      </c>
    </row>
    <row r="42" spans="1:89" x14ac:dyDescent="0.35">
      <c r="A42" t="s">
        <v>17</v>
      </c>
      <c r="B42">
        <v>12</v>
      </c>
      <c r="C42">
        <v>6</v>
      </c>
      <c r="D42">
        <v>9</v>
      </c>
      <c r="E42">
        <v>9</v>
      </c>
      <c r="F42">
        <v>21</v>
      </c>
      <c r="G42">
        <v>21</v>
      </c>
      <c r="H42">
        <v>18</v>
      </c>
      <c r="I42">
        <v>12</v>
      </c>
      <c r="J42">
        <v>12</v>
      </c>
      <c r="K42">
        <v>12</v>
      </c>
      <c r="L42">
        <v>9</v>
      </c>
      <c r="M42">
        <v>24</v>
      </c>
      <c r="N42">
        <v>48</v>
      </c>
      <c r="O42">
        <v>57</v>
      </c>
      <c r="P42">
        <v>51</v>
      </c>
      <c r="Q42">
        <v>45</v>
      </c>
      <c r="R42">
        <v>93</v>
      </c>
      <c r="AK42">
        <v>207</v>
      </c>
      <c r="AL42">
        <v>171</v>
      </c>
      <c r="AM42">
        <v>231</v>
      </c>
      <c r="AN42">
        <v>288</v>
      </c>
      <c r="AO42">
        <v>288</v>
      </c>
      <c r="AP42">
        <v>315</v>
      </c>
      <c r="AQ42">
        <v>309</v>
      </c>
      <c r="AR42">
        <v>270</v>
      </c>
      <c r="AS42">
        <v>297</v>
      </c>
      <c r="AT42">
        <v>273</v>
      </c>
      <c r="AU42" s="62">
        <f t="shared" si="33"/>
        <v>314.42808415466089</v>
      </c>
      <c r="AV42" s="62">
        <f t="shared" si="33"/>
        <v>300.64447333605841</v>
      </c>
      <c r="AW42" s="62">
        <f t="shared" si="33"/>
        <v>301.4223556140218</v>
      </c>
      <c r="AX42" s="62">
        <f t="shared" si="33"/>
        <v>318.75566292401811</v>
      </c>
      <c r="AY42" s="62">
        <f t="shared" si="33"/>
        <v>348.02885901256445</v>
      </c>
      <c r="AZ42" s="62">
        <f t="shared" si="33"/>
        <v>311.86590157485398</v>
      </c>
      <c r="BA42" s="62">
        <f t="shared" si="33"/>
        <v>303.51394552260842</v>
      </c>
      <c r="BD42" t="s">
        <v>17</v>
      </c>
      <c r="BE42" s="31">
        <f t="shared" si="34"/>
        <v>171</v>
      </c>
      <c r="BF42" s="31">
        <f t="shared" si="35"/>
        <v>231</v>
      </c>
      <c r="BG42" s="31">
        <f t="shared" si="36"/>
        <v>288</v>
      </c>
      <c r="BH42" s="31">
        <f t="shared" si="37"/>
        <v>288</v>
      </c>
      <c r="BI42" s="31">
        <f t="shared" si="38"/>
        <v>315</v>
      </c>
      <c r="BJ42" s="31">
        <f t="shared" si="39"/>
        <v>309</v>
      </c>
      <c r="BK42" s="31">
        <f t="shared" si="40"/>
        <v>270</v>
      </c>
      <c r="BL42" s="31">
        <f t="shared" si="41"/>
        <v>297</v>
      </c>
      <c r="BM42" s="31">
        <f t="shared" si="42"/>
        <v>273</v>
      </c>
      <c r="BN42" s="31">
        <f t="shared" si="43"/>
        <v>314.42808415466089</v>
      </c>
      <c r="BO42" s="31">
        <f t="shared" si="44"/>
        <v>300.64447333605841</v>
      </c>
      <c r="BP42" s="31">
        <f t="shared" si="45"/>
        <v>301.4223556140218</v>
      </c>
      <c r="BQ42" s="31">
        <f t="shared" si="46"/>
        <v>318.75566292401811</v>
      </c>
      <c r="BR42" s="31">
        <f t="shared" si="47"/>
        <v>348.02885901256445</v>
      </c>
      <c r="BS42" s="31">
        <f t="shared" si="48"/>
        <v>311.86590157485398</v>
      </c>
      <c r="BT42" s="31">
        <f t="shared" si="49"/>
        <v>303.51394552260842</v>
      </c>
    </row>
    <row r="43" spans="1:89" x14ac:dyDescent="0.35">
      <c r="A43" t="s">
        <v>18</v>
      </c>
      <c r="B43">
        <v>24</v>
      </c>
      <c r="C43">
        <v>24</v>
      </c>
      <c r="D43">
        <v>21</v>
      </c>
      <c r="E43">
        <v>18</v>
      </c>
      <c r="F43">
        <v>27</v>
      </c>
      <c r="G43">
        <v>27</v>
      </c>
      <c r="H43">
        <v>24</v>
      </c>
      <c r="I43">
        <v>18</v>
      </c>
      <c r="J43">
        <v>18</v>
      </c>
      <c r="K43">
        <v>18</v>
      </c>
      <c r="L43">
        <v>18</v>
      </c>
      <c r="M43">
        <v>18</v>
      </c>
      <c r="N43">
        <v>15</v>
      </c>
      <c r="O43">
        <v>9</v>
      </c>
      <c r="P43">
        <v>9</v>
      </c>
      <c r="Q43">
        <v>12</v>
      </c>
      <c r="R43">
        <v>42</v>
      </c>
      <c r="AK43">
        <v>105</v>
      </c>
      <c r="AL43">
        <v>102</v>
      </c>
      <c r="AM43">
        <v>111</v>
      </c>
      <c r="AN43">
        <v>102</v>
      </c>
      <c r="AO43">
        <v>87</v>
      </c>
      <c r="AP43">
        <v>105</v>
      </c>
      <c r="AQ43">
        <v>135</v>
      </c>
      <c r="AR43">
        <v>186</v>
      </c>
      <c r="AS43">
        <v>228</v>
      </c>
      <c r="AT43">
        <v>243</v>
      </c>
      <c r="AU43" s="62">
        <f>AU18*AU$44</f>
        <v>143.8697010709752</v>
      </c>
      <c r="AV43" s="62">
        <f t="shared" si="33"/>
        <v>152.95044757138507</v>
      </c>
      <c r="AW43" s="62">
        <f t="shared" si="33"/>
        <v>151.91018512128858</v>
      </c>
      <c r="AX43" s="62">
        <f t="shared" si="33"/>
        <v>181.29713768733325</v>
      </c>
      <c r="AY43" s="62">
        <f t="shared" si="33"/>
        <v>155.55567474052745</v>
      </c>
      <c r="AZ43" s="62">
        <f t="shared" si="33"/>
        <v>185.63446522312736</v>
      </c>
      <c r="BA43" s="62">
        <f t="shared" si="33"/>
        <v>190.13756001287058</v>
      </c>
      <c r="BD43" t="s">
        <v>18</v>
      </c>
      <c r="BE43" s="31">
        <f t="shared" si="34"/>
        <v>102</v>
      </c>
      <c r="BF43" s="31">
        <f t="shared" si="35"/>
        <v>111</v>
      </c>
      <c r="BG43" s="31">
        <f t="shared" si="36"/>
        <v>102</v>
      </c>
      <c r="BH43" s="31">
        <f t="shared" si="37"/>
        <v>87</v>
      </c>
      <c r="BI43" s="31">
        <f t="shared" si="38"/>
        <v>105</v>
      </c>
      <c r="BJ43" s="31">
        <f t="shared" si="39"/>
        <v>135</v>
      </c>
      <c r="BK43" s="31">
        <f t="shared" si="40"/>
        <v>186</v>
      </c>
      <c r="BL43" s="31">
        <f t="shared" si="41"/>
        <v>228</v>
      </c>
      <c r="BM43" s="31">
        <f t="shared" si="42"/>
        <v>243</v>
      </c>
      <c r="BN43" s="31">
        <f t="shared" si="43"/>
        <v>143.8697010709752</v>
      </c>
      <c r="BO43" s="31">
        <f t="shared" si="44"/>
        <v>152.95044757138507</v>
      </c>
      <c r="BP43" s="31">
        <f t="shared" si="45"/>
        <v>151.91018512128858</v>
      </c>
      <c r="BQ43" s="31">
        <f t="shared" si="46"/>
        <v>181.29713768733325</v>
      </c>
      <c r="BR43" s="31">
        <f t="shared" si="47"/>
        <v>155.55567474052745</v>
      </c>
      <c r="BS43" s="31">
        <f t="shared" si="48"/>
        <v>185.63446522312736</v>
      </c>
      <c r="BT43" s="31">
        <f t="shared" si="49"/>
        <v>190.13756001287058</v>
      </c>
    </row>
    <row r="44" spans="1:89" x14ac:dyDescent="0.35">
      <c r="A44" t="s">
        <v>79</v>
      </c>
      <c r="B44">
        <v>69</v>
      </c>
      <c r="C44">
        <v>57</v>
      </c>
      <c r="D44">
        <v>51</v>
      </c>
      <c r="E44">
        <v>45</v>
      </c>
      <c r="F44">
        <v>66</v>
      </c>
      <c r="G44">
        <v>81</v>
      </c>
      <c r="H44">
        <v>69</v>
      </c>
      <c r="I44">
        <v>54</v>
      </c>
      <c r="J44">
        <v>114</v>
      </c>
      <c r="K44">
        <v>105</v>
      </c>
      <c r="L44">
        <v>111</v>
      </c>
      <c r="M44">
        <v>120</v>
      </c>
      <c r="N44">
        <v>138</v>
      </c>
      <c r="O44">
        <v>132</v>
      </c>
      <c r="P44">
        <v>114</v>
      </c>
      <c r="Q44">
        <v>99</v>
      </c>
      <c r="R44">
        <v>180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411</v>
      </c>
      <c r="AL44">
        <v>366</v>
      </c>
      <c r="AM44">
        <v>441</v>
      </c>
      <c r="AN44">
        <v>486</v>
      </c>
      <c r="AO44">
        <v>441</v>
      </c>
      <c r="AP44">
        <v>492</v>
      </c>
      <c r="AQ44">
        <v>531</v>
      </c>
      <c r="AR44">
        <v>531</v>
      </c>
      <c r="AS44">
        <v>594</v>
      </c>
      <c r="AT44">
        <v>582</v>
      </c>
      <c r="AU44" s="31">
        <v>568.7246660841239</v>
      </c>
      <c r="AV44" s="31">
        <v>546.09651770164317</v>
      </c>
      <c r="AW44" s="31">
        <v>522.82107699423261</v>
      </c>
      <c r="AX44" s="31">
        <v>574.68862535221626</v>
      </c>
      <c r="AY44" s="31">
        <v>613.38229917008164</v>
      </c>
      <c r="AZ44" s="31">
        <v>588.97733397598392</v>
      </c>
      <c r="BA44" s="31">
        <v>563.87424950171805</v>
      </c>
    </row>
    <row r="47" spans="1:89" x14ac:dyDescent="0.35">
      <c r="A47" s="70" t="s">
        <v>129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</row>
    <row r="48" spans="1:89" x14ac:dyDescent="0.35">
      <c r="A48" s="71" t="s">
        <v>130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</row>
    <row r="49" spans="1:72" x14ac:dyDescent="0.35">
      <c r="A49" s="72" t="s">
        <v>45</v>
      </c>
      <c r="B49" s="67">
        <v>2014</v>
      </c>
      <c r="C49" s="68"/>
      <c r="D49" s="68"/>
      <c r="E49" s="69"/>
      <c r="F49" s="67">
        <v>2015</v>
      </c>
      <c r="G49" s="68"/>
      <c r="H49" s="68"/>
      <c r="I49" s="69"/>
      <c r="J49" s="67">
        <v>2016</v>
      </c>
      <c r="K49" s="68"/>
      <c r="L49" s="68"/>
      <c r="M49" s="69"/>
      <c r="N49" s="67">
        <v>2017</v>
      </c>
      <c r="O49" s="68"/>
      <c r="P49" s="68"/>
      <c r="Q49" s="69"/>
      <c r="R49" s="67">
        <v>2018</v>
      </c>
      <c r="S49" s="68"/>
      <c r="T49" s="68"/>
      <c r="U49" s="69"/>
      <c r="V49" s="64">
        <v>2019</v>
      </c>
      <c r="W49" s="65"/>
      <c r="X49" s="65"/>
      <c r="Y49" s="66"/>
      <c r="Z49" s="64">
        <v>2020</v>
      </c>
      <c r="AA49" s="65"/>
      <c r="AB49" s="65"/>
      <c r="AC49" s="66"/>
      <c r="AD49" s="64">
        <v>2021</v>
      </c>
      <c r="AE49" s="65"/>
      <c r="AF49" s="65"/>
      <c r="AG49" s="66"/>
      <c r="AH49" s="64">
        <v>2022</v>
      </c>
      <c r="AI49" s="65"/>
      <c r="AJ49" s="65"/>
      <c r="AK49" s="66"/>
      <c r="AL49" s="64">
        <v>2023</v>
      </c>
      <c r="AM49" s="65"/>
      <c r="AN49" s="65"/>
      <c r="AO49" s="66"/>
      <c r="AP49" s="64">
        <v>2024</v>
      </c>
      <c r="AQ49" s="65"/>
      <c r="AR49" s="65"/>
      <c r="AS49" s="66"/>
      <c r="AT49" s="64">
        <v>2025</v>
      </c>
      <c r="AU49" s="65"/>
      <c r="AV49" s="65"/>
      <c r="AW49" s="66"/>
      <c r="AX49" s="64">
        <v>2026</v>
      </c>
      <c r="AY49" s="65"/>
      <c r="AZ49" s="65"/>
      <c r="BA49" s="66"/>
      <c r="BE49" s="64">
        <v>2023</v>
      </c>
      <c r="BF49" s="65"/>
      <c r="BG49" s="65"/>
      <c r="BH49" s="66"/>
      <c r="BI49" s="64">
        <v>2024</v>
      </c>
      <c r="BJ49" s="65"/>
      <c r="BK49" s="65"/>
      <c r="BL49" s="66"/>
      <c r="BM49" s="64">
        <v>2025</v>
      </c>
      <c r="BN49" s="65"/>
      <c r="BO49" s="65"/>
      <c r="BP49" s="66"/>
      <c r="BQ49" s="64">
        <v>2026</v>
      </c>
      <c r="BR49" s="65"/>
      <c r="BS49" s="65"/>
      <c r="BT49" s="66"/>
    </row>
    <row r="50" spans="1:72" x14ac:dyDescent="0.35">
      <c r="A50" s="72"/>
      <c r="B50" s="2" t="s">
        <v>26</v>
      </c>
      <c r="C50" s="2" t="s">
        <v>27</v>
      </c>
      <c r="D50" s="2" t="s">
        <v>28</v>
      </c>
      <c r="E50" s="2" t="s">
        <v>29</v>
      </c>
      <c r="F50" s="2" t="s">
        <v>26</v>
      </c>
      <c r="G50" s="2" t="s">
        <v>27</v>
      </c>
      <c r="H50" s="2" t="s">
        <v>28</v>
      </c>
      <c r="I50" s="2" t="s">
        <v>29</v>
      </c>
      <c r="J50" s="2" t="s">
        <v>26</v>
      </c>
      <c r="K50" s="2" t="s">
        <v>27</v>
      </c>
      <c r="L50" s="2" t="s">
        <v>28</v>
      </c>
      <c r="M50" s="2" t="s">
        <v>29</v>
      </c>
      <c r="N50" s="2" t="s">
        <v>26</v>
      </c>
      <c r="O50" s="2" t="s">
        <v>27</v>
      </c>
      <c r="P50" s="2" t="s">
        <v>28</v>
      </c>
      <c r="Q50" s="2" t="s">
        <v>29</v>
      </c>
      <c r="R50" s="2" t="s">
        <v>26</v>
      </c>
      <c r="S50" s="2" t="s">
        <v>27</v>
      </c>
      <c r="T50" s="2" t="s">
        <v>28</v>
      </c>
      <c r="U50" s="2" t="s">
        <v>29</v>
      </c>
      <c r="V50" s="2" t="s">
        <v>26</v>
      </c>
      <c r="W50" s="2" t="s">
        <v>27</v>
      </c>
      <c r="X50" s="2" t="s">
        <v>28</v>
      </c>
      <c r="Y50" s="2" t="s">
        <v>29</v>
      </c>
      <c r="Z50" s="2" t="s">
        <v>26</v>
      </c>
      <c r="AA50" s="2" t="s">
        <v>27</v>
      </c>
      <c r="AB50" s="2" t="s">
        <v>28</v>
      </c>
      <c r="AC50" s="2" t="s">
        <v>29</v>
      </c>
      <c r="AD50" s="2" t="s">
        <v>26</v>
      </c>
      <c r="AE50" s="2" t="s">
        <v>27</v>
      </c>
      <c r="AF50" s="2" t="s">
        <v>28</v>
      </c>
      <c r="AG50" s="2" t="s">
        <v>29</v>
      </c>
      <c r="AH50" s="2" t="s">
        <v>26</v>
      </c>
      <c r="AI50" s="2" t="s">
        <v>27</v>
      </c>
      <c r="AJ50" s="2" t="s">
        <v>28</v>
      </c>
      <c r="AK50" s="2" t="s">
        <v>29</v>
      </c>
      <c r="AL50" s="2" t="s">
        <v>26</v>
      </c>
      <c r="AM50" s="2" t="s">
        <v>27</v>
      </c>
      <c r="AN50" s="2" t="s">
        <v>28</v>
      </c>
      <c r="AO50" s="2" t="s">
        <v>29</v>
      </c>
      <c r="AP50" s="2" t="s">
        <v>26</v>
      </c>
      <c r="AQ50" s="2" t="s">
        <v>27</v>
      </c>
      <c r="AR50" s="2" t="s">
        <v>28</v>
      </c>
      <c r="AS50" s="2" t="s">
        <v>29</v>
      </c>
      <c r="AT50" s="2" t="s">
        <v>26</v>
      </c>
      <c r="AU50" s="2" t="s">
        <v>27</v>
      </c>
      <c r="AV50" s="2" t="s">
        <v>28</v>
      </c>
      <c r="AW50" s="2" t="s">
        <v>29</v>
      </c>
      <c r="AX50" s="2" t="s">
        <v>26</v>
      </c>
      <c r="AY50" s="2" t="s">
        <v>27</v>
      </c>
      <c r="AZ50" s="2" t="s">
        <v>28</v>
      </c>
      <c r="BA50" s="2" t="s">
        <v>29</v>
      </c>
      <c r="BE50" s="2" t="s">
        <v>26</v>
      </c>
      <c r="BF50" s="2" t="s">
        <v>27</v>
      </c>
      <c r="BG50" s="2" t="s">
        <v>28</v>
      </c>
      <c r="BH50" s="2" t="s">
        <v>29</v>
      </c>
      <c r="BI50" s="2" t="s">
        <v>26</v>
      </c>
      <c r="BJ50" s="2" t="s">
        <v>27</v>
      </c>
      <c r="BK50" s="2" t="s">
        <v>28</v>
      </c>
      <c r="BL50" s="2" t="s">
        <v>29</v>
      </c>
      <c r="BM50" s="2" t="s">
        <v>26</v>
      </c>
      <c r="BN50" s="2" t="s">
        <v>27</v>
      </c>
      <c r="BO50" s="2" t="s">
        <v>28</v>
      </c>
      <c r="BP50" s="2" t="s">
        <v>29</v>
      </c>
      <c r="BQ50" s="2" t="s">
        <v>26</v>
      </c>
      <c r="BR50" s="2" t="s">
        <v>27</v>
      </c>
      <c r="BS50" s="2" t="s">
        <v>28</v>
      </c>
      <c r="BT50" s="2" t="s">
        <v>29</v>
      </c>
    </row>
    <row r="51" spans="1:72" x14ac:dyDescent="0.35">
      <c r="A51" t="s">
        <v>14</v>
      </c>
      <c r="B51">
        <v>18</v>
      </c>
      <c r="C51">
        <v>15</v>
      </c>
      <c r="D51">
        <v>15</v>
      </c>
      <c r="E51">
        <v>12</v>
      </c>
      <c r="F51">
        <v>0</v>
      </c>
      <c r="G51">
        <v>30</v>
      </c>
      <c r="H51">
        <v>21</v>
      </c>
      <c r="I51">
        <v>15</v>
      </c>
      <c r="J51">
        <v>78</v>
      </c>
      <c r="K51">
        <v>63</v>
      </c>
      <c r="L51">
        <v>54</v>
      </c>
      <c r="M51">
        <v>45</v>
      </c>
      <c r="N51">
        <v>39</v>
      </c>
      <c r="O51">
        <v>36</v>
      </c>
      <c r="P51">
        <v>33</v>
      </c>
      <c r="Q51">
        <v>30</v>
      </c>
      <c r="R51">
        <v>27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 s="62">
        <f>AU14*AU$56</f>
        <v>0</v>
      </c>
      <c r="AV51" s="62">
        <f t="shared" ref="AV51:BA51" si="50">AV14*AV$56</f>
        <v>0</v>
      </c>
      <c r="AW51" s="62">
        <f t="shared" si="50"/>
        <v>0</v>
      </c>
      <c r="AX51" s="62">
        <f t="shared" si="50"/>
        <v>0</v>
      </c>
      <c r="AY51" s="62">
        <f t="shared" si="50"/>
        <v>0</v>
      </c>
      <c r="AZ51" s="62">
        <f t="shared" si="50"/>
        <v>0</v>
      </c>
      <c r="BA51" s="62">
        <f t="shared" si="50"/>
        <v>0</v>
      </c>
      <c r="BD51" t="s">
        <v>14</v>
      </c>
      <c r="BE51" s="31">
        <f>AL51</f>
        <v>0</v>
      </c>
      <c r="BF51" s="31">
        <f t="shared" ref="BF51:BT51" si="51">AM51</f>
        <v>0</v>
      </c>
      <c r="BG51" s="31">
        <f t="shared" si="51"/>
        <v>0</v>
      </c>
      <c r="BH51" s="31">
        <f t="shared" si="51"/>
        <v>0</v>
      </c>
      <c r="BI51" s="31">
        <f t="shared" si="51"/>
        <v>0</v>
      </c>
      <c r="BJ51" s="31">
        <f t="shared" si="51"/>
        <v>0</v>
      </c>
      <c r="BK51" s="31">
        <f t="shared" si="51"/>
        <v>0</v>
      </c>
      <c r="BL51" s="31">
        <f t="shared" si="51"/>
        <v>0</v>
      </c>
      <c r="BM51" s="31">
        <f t="shared" si="51"/>
        <v>0</v>
      </c>
      <c r="BN51" s="31">
        <f t="shared" si="51"/>
        <v>0</v>
      </c>
      <c r="BO51" s="31">
        <f t="shared" si="51"/>
        <v>0</v>
      </c>
      <c r="BP51" s="31">
        <f t="shared" si="51"/>
        <v>0</v>
      </c>
      <c r="BQ51" s="31">
        <f t="shared" si="51"/>
        <v>0</v>
      </c>
      <c r="BR51" s="31">
        <f t="shared" si="51"/>
        <v>0</v>
      </c>
      <c r="BS51" s="31">
        <f t="shared" si="51"/>
        <v>0</v>
      </c>
      <c r="BT51" s="31">
        <f t="shared" si="51"/>
        <v>0</v>
      </c>
    </row>
    <row r="52" spans="1:72" x14ac:dyDescent="0.35">
      <c r="A52" t="s">
        <v>15</v>
      </c>
      <c r="B52">
        <v>9</v>
      </c>
      <c r="C52">
        <v>9</v>
      </c>
      <c r="D52">
        <v>6</v>
      </c>
      <c r="E52">
        <v>6</v>
      </c>
      <c r="F52">
        <v>12</v>
      </c>
      <c r="G52">
        <v>0</v>
      </c>
      <c r="H52">
        <v>0</v>
      </c>
      <c r="I52">
        <v>0</v>
      </c>
      <c r="J52">
        <v>0</v>
      </c>
      <c r="K52">
        <v>6</v>
      </c>
      <c r="L52">
        <v>9</v>
      </c>
      <c r="M52">
        <v>9</v>
      </c>
      <c r="N52">
        <v>9</v>
      </c>
      <c r="O52">
        <v>9</v>
      </c>
      <c r="P52">
        <v>6</v>
      </c>
      <c r="Q52">
        <v>6</v>
      </c>
      <c r="R52">
        <v>6</v>
      </c>
      <c r="AK52">
        <v>33</v>
      </c>
      <c r="AL52">
        <v>24</v>
      </c>
      <c r="AM52">
        <v>18</v>
      </c>
      <c r="AN52">
        <v>15</v>
      </c>
      <c r="AO52">
        <v>12</v>
      </c>
      <c r="AP52">
        <v>0</v>
      </c>
      <c r="AQ52">
        <v>15</v>
      </c>
      <c r="AR52">
        <v>0</v>
      </c>
      <c r="AS52">
        <v>0</v>
      </c>
      <c r="AT52">
        <v>0</v>
      </c>
      <c r="AU52" s="62">
        <f t="shared" ref="AU52:BA55" si="52">AU15*AU$56</f>
        <v>18.398863672070284</v>
      </c>
      <c r="AV52" s="62">
        <f t="shared" si="52"/>
        <v>7.895067693313969</v>
      </c>
      <c r="AW52" s="62">
        <f t="shared" si="52"/>
        <v>6.6638805702694581</v>
      </c>
      <c r="AX52" s="62">
        <f t="shared" si="52"/>
        <v>0</v>
      </c>
      <c r="AY52" s="62">
        <f t="shared" si="52"/>
        <v>17.516693714005974</v>
      </c>
      <c r="AZ52" s="62">
        <f t="shared" si="52"/>
        <v>4.1344327812832296</v>
      </c>
      <c r="BA52" s="62">
        <f t="shared" si="52"/>
        <v>3.4896934833897153</v>
      </c>
      <c r="BD52" t="s">
        <v>15</v>
      </c>
      <c r="BE52" s="31">
        <f t="shared" ref="BE52:BE55" si="53">AL52</f>
        <v>24</v>
      </c>
      <c r="BF52" s="31">
        <f t="shared" ref="BF52:BF55" si="54">AM52</f>
        <v>18</v>
      </c>
      <c r="BG52" s="31">
        <f t="shared" ref="BG52:BG55" si="55">AN52</f>
        <v>15</v>
      </c>
      <c r="BH52" s="31">
        <f t="shared" ref="BH52:BH55" si="56">AO52</f>
        <v>12</v>
      </c>
      <c r="BI52" s="31">
        <f t="shared" ref="BI52:BI55" si="57">AP52</f>
        <v>0</v>
      </c>
      <c r="BJ52" s="31">
        <f t="shared" ref="BJ52:BJ55" si="58">AQ52</f>
        <v>15</v>
      </c>
      <c r="BK52" s="31">
        <f t="shared" ref="BK52:BK55" si="59">AR52</f>
        <v>0</v>
      </c>
      <c r="BL52" s="31">
        <f t="shared" ref="BL52:BL55" si="60">AS52</f>
        <v>0</v>
      </c>
      <c r="BM52" s="31">
        <f t="shared" ref="BM52:BM55" si="61">AT52</f>
        <v>0</v>
      </c>
      <c r="BN52" s="31">
        <f t="shared" ref="BN52:BN55" si="62">AU52</f>
        <v>18.398863672070284</v>
      </c>
      <c r="BO52" s="31">
        <f t="shared" ref="BO52:BO55" si="63">AV52</f>
        <v>7.895067693313969</v>
      </c>
      <c r="BP52" s="31">
        <f t="shared" ref="BP52:BP55" si="64">AW52</f>
        <v>6.6638805702694581</v>
      </c>
      <c r="BQ52" s="31">
        <f t="shared" ref="BQ52:BQ55" si="65">AX52</f>
        <v>0</v>
      </c>
      <c r="BR52" s="31">
        <f t="shared" ref="BR52:BR55" si="66">AY52</f>
        <v>17.516693714005974</v>
      </c>
      <c r="BS52" s="31">
        <f t="shared" ref="BS52:BS55" si="67">AZ52</f>
        <v>4.1344327812832296</v>
      </c>
      <c r="BT52" s="31">
        <f t="shared" ref="BT52:BT55" si="68">BA52</f>
        <v>3.4896934833897153</v>
      </c>
    </row>
    <row r="53" spans="1:72" x14ac:dyDescent="0.35">
      <c r="A53" t="s">
        <v>16</v>
      </c>
      <c r="B53">
        <v>6</v>
      </c>
      <c r="C53">
        <v>3</v>
      </c>
      <c r="D53">
        <v>0</v>
      </c>
      <c r="E53">
        <v>0</v>
      </c>
      <c r="F53">
        <v>6</v>
      </c>
      <c r="G53">
        <v>3</v>
      </c>
      <c r="H53">
        <v>6</v>
      </c>
      <c r="I53">
        <v>9</v>
      </c>
      <c r="J53">
        <v>6</v>
      </c>
      <c r="K53">
        <v>6</v>
      </c>
      <c r="L53">
        <v>21</v>
      </c>
      <c r="M53">
        <v>24</v>
      </c>
      <c r="N53">
        <v>27</v>
      </c>
      <c r="O53">
        <v>21</v>
      </c>
      <c r="P53">
        <v>15</v>
      </c>
      <c r="Q53">
        <v>6</v>
      </c>
      <c r="R53">
        <v>12</v>
      </c>
      <c r="AK53">
        <v>66</v>
      </c>
      <c r="AL53">
        <v>69</v>
      </c>
      <c r="AM53">
        <v>81</v>
      </c>
      <c r="AN53">
        <v>81</v>
      </c>
      <c r="AO53">
        <v>54</v>
      </c>
      <c r="AP53">
        <v>72</v>
      </c>
      <c r="AQ53">
        <v>72</v>
      </c>
      <c r="AR53">
        <v>75</v>
      </c>
      <c r="AS53">
        <v>69</v>
      </c>
      <c r="AT53">
        <v>66</v>
      </c>
      <c r="AU53" s="62">
        <f t="shared" si="52"/>
        <v>85.052510029987687</v>
      </c>
      <c r="AV53" s="62">
        <f t="shared" si="52"/>
        <v>78.763336343806827</v>
      </c>
      <c r="AW53" s="62">
        <f t="shared" si="52"/>
        <v>58.43516484914317</v>
      </c>
      <c r="AX53" s="62">
        <f t="shared" si="52"/>
        <v>67.899987034340484</v>
      </c>
      <c r="AY53" s="62">
        <f t="shared" si="52"/>
        <v>82.371890274953728</v>
      </c>
      <c r="AZ53" s="62">
        <f t="shared" si="52"/>
        <v>79.086793846716162</v>
      </c>
      <c r="BA53" s="62">
        <f t="shared" si="52"/>
        <v>60.395490627301555</v>
      </c>
      <c r="BD53" t="s">
        <v>16</v>
      </c>
      <c r="BE53" s="31">
        <f t="shared" si="53"/>
        <v>69</v>
      </c>
      <c r="BF53" s="31">
        <f t="shared" si="54"/>
        <v>81</v>
      </c>
      <c r="BG53" s="31">
        <f t="shared" si="55"/>
        <v>81</v>
      </c>
      <c r="BH53" s="31">
        <f t="shared" si="56"/>
        <v>54</v>
      </c>
      <c r="BI53" s="31">
        <f t="shared" si="57"/>
        <v>72</v>
      </c>
      <c r="BJ53" s="31">
        <f t="shared" si="58"/>
        <v>72</v>
      </c>
      <c r="BK53" s="31">
        <f t="shared" si="59"/>
        <v>75</v>
      </c>
      <c r="BL53" s="31">
        <f t="shared" si="60"/>
        <v>69</v>
      </c>
      <c r="BM53" s="31">
        <f t="shared" si="61"/>
        <v>66</v>
      </c>
      <c r="BN53" s="31">
        <f t="shared" si="62"/>
        <v>85.052510029987687</v>
      </c>
      <c r="BO53" s="31">
        <f t="shared" si="63"/>
        <v>78.763336343806827</v>
      </c>
      <c r="BP53" s="31">
        <f t="shared" si="64"/>
        <v>58.43516484914317</v>
      </c>
      <c r="BQ53" s="31">
        <f t="shared" si="65"/>
        <v>67.899987034340484</v>
      </c>
      <c r="BR53" s="31">
        <f t="shared" si="66"/>
        <v>82.371890274953728</v>
      </c>
      <c r="BS53" s="31">
        <f t="shared" si="67"/>
        <v>79.086793846716162</v>
      </c>
      <c r="BT53" s="31">
        <f t="shared" si="68"/>
        <v>60.395490627301555</v>
      </c>
    </row>
    <row r="54" spans="1:72" x14ac:dyDescent="0.35">
      <c r="A54" t="s">
        <v>17</v>
      </c>
      <c r="B54">
        <v>12</v>
      </c>
      <c r="C54">
        <v>6</v>
      </c>
      <c r="D54">
        <v>9</v>
      </c>
      <c r="E54">
        <v>9</v>
      </c>
      <c r="F54">
        <v>21</v>
      </c>
      <c r="G54">
        <v>21</v>
      </c>
      <c r="H54">
        <v>18</v>
      </c>
      <c r="I54">
        <v>12</v>
      </c>
      <c r="J54">
        <v>12</v>
      </c>
      <c r="K54">
        <v>12</v>
      </c>
      <c r="L54">
        <v>9</v>
      </c>
      <c r="M54">
        <v>24</v>
      </c>
      <c r="N54">
        <v>48</v>
      </c>
      <c r="O54">
        <v>57</v>
      </c>
      <c r="P54">
        <v>51</v>
      </c>
      <c r="Q54">
        <v>45</v>
      </c>
      <c r="R54">
        <v>93</v>
      </c>
      <c r="AK54">
        <v>207</v>
      </c>
      <c r="AL54">
        <v>171</v>
      </c>
      <c r="AM54">
        <v>231</v>
      </c>
      <c r="AN54">
        <v>288</v>
      </c>
      <c r="AO54">
        <v>288</v>
      </c>
      <c r="AP54">
        <v>315</v>
      </c>
      <c r="AQ54">
        <v>309</v>
      </c>
      <c r="AR54">
        <v>270</v>
      </c>
      <c r="AS54">
        <v>297</v>
      </c>
      <c r="AT54">
        <v>273</v>
      </c>
      <c r="AU54" s="62">
        <f t="shared" si="52"/>
        <v>294.56611454950593</v>
      </c>
      <c r="AV54" s="62">
        <f t="shared" si="52"/>
        <v>281.65319459130922</v>
      </c>
      <c r="AW54" s="62">
        <f t="shared" si="52"/>
        <v>282.38193916516826</v>
      </c>
      <c r="AX54" s="62">
        <f t="shared" si="52"/>
        <v>289.98815856607126</v>
      </c>
      <c r="AY54" s="62">
        <f t="shared" si="52"/>
        <v>316.61946654407126</v>
      </c>
      <c r="AZ54" s="62">
        <f t="shared" si="52"/>
        <v>283.72019398067016</v>
      </c>
      <c r="BA54" s="62">
        <f t="shared" si="52"/>
        <v>276.12199687321123</v>
      </c>
      <c r="BD54" t="s">
        <v>17</v>
      </c>
      <c r="BE54" s="31">
        <f t="shared" si="53"/>
        <v>171</v>
      </c>
      <c r="BF54" s="31">
        <f t="shared" si="54"/>
        <v>231</v>
      </c>
      <c r="BG54" s="31">
        <f t="shared" si="55"/>
        <v>288</v>
      </c>
      <c r="BH54" s="31">
        <f t="shared" si="56"/>
        <v>288</v>
      </c>
      <c r="BI54" s="31">
        <f t="shared" si="57"/>
        <v>315</v>
      </c>
      <c r="BJ54" s="31">
        <f t="shared" si="58"/>
        <v>309</v>
      </c>
      <c r="BK54" s="31">
        <f t="shared" si="59"/>
        <v>270</v>
      </c>
      <c r="BL54" s="31">
        <f t="shared" si="60"/>
        <v>297</v>
      </c>
      <c r="BM54" s="31">
        <f t="shared" si="61"/>
        <v>273</v>
      </c>
      <c r="BN54" s="31">
        <f t="shared" si="62"/>
        <v>294.56611454950593</v>
      </c>
      <c r="BO54" s="31">
        <f t="shared" si="63"/>
        <v>281.65319459130922</v>
      </c>
      <c r="BP54" s="31">
        <f t="shared" si="64"/>
        <v>282.38193916516826</v>
      </c>
      <c r="BQ54" s="31">
        <f t="shared" si="65"/>
        <v>289.98815856607126</v>
      </c>
      <c r="BR54" s="31">
        <f t="shared" si="66"/>
        <v>316.61946654407126</v>
      </c>
      <c r="BS54" s="31">
        <f t="shared" si="67"/>
        <v>283.72019398067016</v>
      </c>
      <c r="BT54" s="31">
        <f t="shared" si="68"/>
        <v>276.12199687321123</v>
      </c>
    </row>
    <row r="55" spans="1:72" x14ac:dyDescent="0.35">
      <c r="A55" t="s">
        <v>18</v>
      </c>
      <c r="B55">
        <v>24</v>
      </c>
      <c r="C55">
        <v>24</v>
      </c>
      <c r="D55">
        <v>21</v>
      </c>
      <c r="E55">
        <v>18</v>
      </c>
      <c r="F55">
        <v>27</v>
      </c>
      <c r="G55">
        <v>27</v>
      </c>
      <c r="H55">
        <v>24</v>
      </c>
      <c r="I55">
        <v>18</v>
      </c>
      <c r="J55">
        <v>18</v>
      </c>
      <c r="K55">
        <v>18</v>
      </c>
      <c r="L55">
        <v>18</v>
      </c>
      <c r="M55">
        <v>18</v>
      </c>
      <c r="N55">
        <v>15</v>
      </c>
      <c r="O55">
        <v>9</v>
      </c>
      <c r="P55">
        <v>9</v>
      </c>
      <c r="Q55">
        <v>12</v>
      </c>
      <c r="R55">
        <v>42</v>
      </c>
      <c r="AK55">
        <v>105</v>
      </c>
      <c r="AL55">
        <v>102</v>
      </c>
      <c r="AM55">
        <v>111</v>
      </c>
      <c r="AN55">
        <v>102</v>
      </c>
      <c r="AO55">
        <v>87</v>
      </c>
      <c r="AP55">
        <v>105</v>
      </c>
      <c r="AQ55">
        <v>135</v>
      </c>
      <c r="AR55">
        <v>186</v>
      </c>
      <c r="AS55">
        <v>228</v>
      </c>
      <c r="AT55">
        <v>243</v>
      </c>
      <c r="AU55" s="62">
        <f>AU18*AU$56</f>
        <v>134.78165908688553</v>
      </c>
      <c r="AV55" s="62">
        <f t="shared" si="52"/>
        <v>143.28878789831521</v>
      </c>
      <c r="AW55" s="62">
        <f t="shared" si="52"/>
        <v>142.31423733022427</v>
      </c>
      <c r="AX55" s="62">
        <f t="shared" si="52"/>
        <v>164.93518147717219</v>
      </c>
      <c r="AY55" s="62">
        <f t="shared" si="52"/>
        <v>141.51686987679025</v>
      </c>
      <c r="AZ55" s="62">
        <f t="shared" si="52"/>
        <v>168.88106784563701</v>
      </c>
      <c r="BA55" s="62">
        <f t="shared" si="52"/>
        <v>172.97776107438565</v>
      </c>
      <c r="BD55" t="s">
        <v>18</v>
      </c>
      <c r="BE55" s="31">
        <f t="shared" si="53"/>
        <v>102</v>
      </c>
      <c r="BF55" s="31">
        <f t="shared" si="54"/>
        <v>111</v>
      </c>
      <c r="BG55" s="31">
        <f t="shared" si="55"/>
        <v>102</v>
      </c>
      <c r="BH55" s="31">
        <f t="shared" si="56"/>
        <v>87</v>
      </c>
      <c r="BI55" s="31">
        <f t="shared" si="57"/>
        <v>105</v>
      </c>
      <c r="BJ55" s="31">
        <f t="shared" si="58"/>
        <v>135</v>
      </c>
      <c r="BK55" s="31">
        <f t="shared" si="59"/>
        <v>186</v>
      </c>
      <c r="BL55" s="31">
        <f t="shared" si="60"/>
        <v>228</v>
      </c>
      <c r="BM55" s="31">
        <f t="shared" si="61"/>
        <v>243</v>
      </c>
      <c r="BN55" s="31">
        <f t="shared" si="62"/>
        <v>134.78165908688553</v>
      </c>
      <c r="BO55" s="31">
        <f t="shared" si="63"/>
        <v>143.28878789831521</v>
      </c>
      <c r="BP55" s="31">
        <f t="shared" si="64"/>
        <v>142.31423733022427</v>
      </c>
      <c r="BQ55" s="31">
        <f t="shared" si="65"/>
        <v>164.93518147717219</v>
      </c>
      <c r="BR55" s="31">
        <f t="shared" si="66"/>
        <v>141.51686987679025</v>
      </c>
      <c r="BS55" s="31">
        <f t="shared" si="67"/>
        <v>168.88106784563701</v>
      </c>
      <c r="BT55" s="31">
        <f t="shared" si="68"/>
        <v>172.97776107438565</v>
      </c>
    </row>
    <row r="56" spans="1:72" x14ac:dyDescent="0.35">
      <c r="A56" t="s">
        <v>79</v>
      </c>
      <c r="B56">
        <v>69</v>
      </c>
      <c r="C56">
        <v>57</v>
      </c>
      <c r="D56">
        <v>51</v>
      </c>
      <c r="E56">
        <v>45</v>
      </c>
      <c r="F56">
        <v>66</v>
      </c>
      <c r="G56">
        <v>81</v>
      </c>
      <c r="H56">
        <v>69</v>
      </c>
      <c r="I56">
        <v>54</v>
      </c>
      <c r="J56">
        <v>114</v>
      </c>
      <c r="K56">
        <v>105</v>
      </c>
      <c r="L56">
        <v>111</v>
      </c>
      <c r="M56">
        <v>120</v>
      </c>
      <c r="N56">
        <v>138</v>
      </c>
      <c r="O56">
        <v>132</v>
      </c>
      <c r="P56">
        <v>114</v>
      </c>
      <c r="Q56">
        <v>99</v>
      </c>
      <c r="R56">
        <v>180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411</v>
      </c>
      <c r="AL56">
        <v>366</v>
      </c>
      <c r="AM56">
        <v>441</v>
      </c>
      <c r="AN56">
        <v>486</v>
      </c>
      <c r="AO56">
        <v>441</v>
      </c>
      <c r="AP56">
        <v>492</v>
      </c>
      <c r="AQ56">
        <v>531</v>
      </c>
      <c r="AR56">
        <v>531</v>
      </c>
      <c r="AS56">
        <v>594</v>
      </c>
      <c r="AT56">
        <v>582</v>
      </c>
      <c r="AU56" s="31">
        <v>532.79914733844942</v>
      </c>
      <c r="AV56" s="31">
        <v>511.60038652674524</v>
      </c>
      <c r="AW56" s="31">
        <v>489.79522191480521</v>
      </c>
      <c r="AX56" s="31">
        <v>522.82332707758394</v>
      </c>
      <c r="AY56" s="31">
        <v>558.02492040982122</v>
      </c>
      <c r="AZ56" s="31">
        <v>535.82248845430661</v>
      </c>
      <c r="BA56" s="31">
        <v>512.9849420582882</v>
      </c>
    </row>
  </sheetData>
  <mergeCells count="82">
    <mergeCell ref="CH31:CK31"/>
    <mergeCell ref="BY24:CC24"/>
    <mergeCell ref="CD24:CH24"/>
    <mergeCell ref="CI24:CM24"/>
    <mergeCell ref="BZ31:CC31"/>
    <mergeCell ref="CD31:CG31"/>
    <mergeCell ref="AX49:BA49"/>
    <mergeCell ref="A47:AT47"/>
    <mergeCell ref="A48:AT48"/>
    <mergeCell ref="A49:A50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X37:BA37"/>
    <mergeCell ref="A35:AT35"/>
    <mergeCell ref="A36:AT36"/>
    <mergeCell ref="A37:A38"/>
    <mergeCell ref="B37:E37"/>
    <mergeCell ref="F37:I37"/>
    <mergeCell ref="J37:M37"/>
    <mergeCell ref="N37:Q37"/>
    <mergeCell ref="R37:U37"/>
    <mergeCell ref="V37:Y37"/>
    <mergeCell ref="Z37:AC37"/>
    <mergeCell ref="AD37:AG37"/>
    <mergeCell ref="AH37:AK37"/>
    <mergeCell ref="AL37:AO37"/>
    <mergeCell ref="AP37:AS37"/>
    <mergeCell ref="AT37:AW37"/>
    <mergeCell ref="AX25:BA25"/>
    <mergeCell ref="A23:AT23"/>
    <mergeCell ref="A24:AT24"/>
    <mergeCell ref="A25:A26"/>
    <mergeCell ref="B25:E25"/>
    <mergeCell ref="F25:I25"/>
    <mergeCell ref="J25:M25"/>
    <mergeCell ref="N25:Q25"/>
    <mergeCell ref="R25:U25"/>
    <mergeCell ref="V25:Y25"/>
    <mergeCell ref="Z25:AC25"/>
    <mergeCell ref="AD25:AG25"/>
    <mergeCell ref="AH25:AK25"/>
    <mergeCell ref="AL25:AO25"/>
    <mergeCell ref="AP25:AS25"/>
    <mergeCell ref="AT25:AW25"/>
    <mergeCell ref="AX12:BA12"/>
    <mergeCell ref="A1:AT1"/>
    <mergeCell ref="A2:AT2"/>
    <mergeCell ref="A12:A13"/>
    <mergeCell ref="B12:E12"/>
    <mergeCell ref="F12:I12"/>
    <mergeCell ref="J12:M12"/>
    <mergeCell ref="N12:Q12"/>
    <mergeCell ref="R12:U12"/>
    <mergeCell ref="V12:Y12"/>
    <mergeCell ref="Z12:AC12"/>
    <mergeCell ref="AD12:AG12"/>
    <mergeCell ref="AH12:AK12"/>
    <mergeCell ref="AL12:AO12"/>
    <mergeCell ref="AP12:AS12"/>
    <mergeCell ref="AT12:AW12"/>
    <mergeCell ref="BE49:BH49"/>
    <mergeCell ref="BI49:BL49"/>
    <mergeCell ref="BM49:BP49"/>
    <mergeCell ref="BQ49:BT49"/>
    <mergeCell ref="BE24:BH24"/>
    <mergeCell ref="BI24:BL24"/>
    <mergeCell ref="BM24:BP24"/>
    <mergeCell ref="BQ24:BT24"/>
    <mergeCell ref="BE37:BH37"/>
    <mergeCell ref="BI37:BL37"/>
    <mergeCell ref="BM37:BP37"/>
    <mergeCell ref="BQ37:BT3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678AD-A0CB-4FC3-9724-767D76AA37D8}">
  <dimension ref="A1:BQ56"/>
  <sheetViews>
    <sheetView tabSelected="1" topLeftCell="B1" zoomScale="40" zoomScaleNormal="40" workbookViewId="0">
      <selection activeCell="B33" sqref="B33:AK33"/>
    </sheetView>
  </sheetViews>
  <sheetFormatPr baseColWidth="10" defaultRowHeight="15.5" x14ac:dyDescent="0.35"/>
  <cols>
    <col min="2" max="2" width="11.1640625" bestFit="1" customWidth="1"/>
    <col min="6" max="6" width="21.58203125" bestFit="1" customWidth="1"/>
    <col min="47" max="47" width="11.1640625" bestFit="1" customWidth="1"/>
  </cols>
  <sheetData>
    <row r="1" spans="1:53" x14ac:dyDescent="0.35">
      <c r="A1" s="70" t="s">
        <v>125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</row>
    <row r="2" spans="1:53" x14ac:dyDescent="0.35">
      <c r="A2" s="71" t="s">
        <v>77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</row>
    <row r="3" spans="1:53" x14ac:dyDescent="0.35">
      <c r="A3" t="s">
        <v>45</v>
      </c>
      <c r="B3" t="s">
        <v>20</v>
      </c>
      <c r="C3" t="s">
        <v>21</v>
      </c>
      <c r="D3" t="s">
        <v>22</v>
      </c>
      <c r="E3" t="s">
        <v>23</v>
      </c>
      <c r="F3" t="s">
        <v>24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57</v>
      </c>
      <c r="T3" t="s">
        <v>58</v>
      </c>
      <c r="U3" t="s">
        <v>59</v>
      </c>
      <c r="V3" t="s">
        <v>60</v>
      </c>
      <c r="W3" t="s">
        <v>61</v>
      </c>
      <c r="X3" t="s">
        <v>62</v>
      </c>
      <c r="Y3" t="s">
        <v>65</v>
      </c>
      <c r="Z3" t="s">
        <v>64</v>
      </c>
      <c r="AA3" t="s">
        <v>66</v>
      </c>
      <c r="AB3" t="s">
        <v>67</v>
      </c>
      <c r="AC3" t="s">
        <v>63</v>
      </c>
      <c r="AD3" t="s">
        <v>68</v>
      </c>
      <c r="AE3" t="s">
        <v>69</v>
      </c>
      <c r="AF3" t="s">
        <v>70</v>
      </c>
      <c r="AG3" t="s">
        <v>71</v>
      </c>
      <c r="AH3" t="s">
        <v>72</v>
      </c>
      <c r="AI3" t="s">
        <v>73</v>
      </c>
      <c r="AJ3" t="s">
        <v>74</v>
      </c>
      <c r="AK3" t="s">
        <v>40</v>
      </c>
      <c r="AL3" t="s">
        <v>41</v>
      </c>
      <c r="AM3" t="s">
        <v>42</v>
      </c>
      <c r="AN3" t="s">
        <v>43</v>
      </c>
      <c r="AO3" t="s">
        <v>44</v>
      </c>
      <c r="AP3" t="s">
        <v>47</v>
      </c>
      <c r="AQ3" t="s">
        <v>48</v>
      </c>
      <c r="AR3" t="s">
        <v>49</v>
      </c>
      <c r="AS3" t="s">
        <v>50</v>
      </c>
      <c r="AT3" t="s">
        <v>51</v>
      </c>
    </row>
    <row r="4" spans="1:53" x14ac:dyDescent="0.35">
      <c r="A4" t="s">
        <v>14</v>
      </c>
      <c r="B4">
        <v>168</v>
      </c>
      <c r="C4">
        <v>126</v>
      </c>
      <c r="D4">
        <v>156</v>
      </c>
      <c r="E4">
        <v>126</v>
      </c>
      <c r="F4">
        <v>144</v>
      </c>
      <c r="G4">
        <v>135</v>
      </c>
      <c r="H4">
        <v>108</v>
      </c>
      <c r="I4">
        <v>201</v>
      </c>
      <c r="J4">
        <v>213</v>
      </c>
      <c r="K4">
        <v>207</v>
      </c>
      <c r="L4">
        <v>204</v>
      </c>
      <c r="M4">
        <v>42</v>
      </c>
      <c r="N4">
        <v>42</v>
      </c>
      <c r="O4">
        <v>39</v>
      </c>
      <c r="P4">
        <v>36</v>
      </c>
      <c r="Q4">
        <v>36</v>
      </c>
      <c r="R4">
        <v>30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</row>
    <row r="5" spans="1:53" x14ac:dyDescent="0.35">
      <c r="A5" t="s">
        <v>15</v>
      </c>
      <c r="B5">
        <v>135</v>
      </c>
      <c r="C5">
        <v>90</v>
      </c>
      <c r="D5">
        <v>75</v>
      </c>
      <c r="E5">
        <v>219</v>
      </c>
      <c r="F5">
        <v>255</v>
      </c>
      <c r="G5">
        <v>240</v>
      </c>
      <c r="H5">
        <v>228</v>
      </c>
      <c r="I5">
        <v>39</v>
      </c>
      <c r="J5">
        <v>6</v>
      </c>
      <c r="K5">
        <v>9</v>
      </c>
      <c r="L5">
        <v>36</v>
      </c>
      <c r="M5">
        <v>198</v>
      </c>
      <c r="N5">
        <v>93</v>
      </c>
      <c r="O5">
        <v>69</v>
      </c>
      <c r="P5">
        <v>132</v>
      </c>
      <c r="Q5">
        <v>90</v>
      </c>
      <c r="R5">
        <v>144</v>
      </c>
      <c r="AK5">
        <v>78</v>
      </c>
      <c r="AL5">
        <v>72</v>
      </c>
      <c r="AM5">
        <v>60</v>
      </c>
      <c r="AN5">
        <v>57</v>
      </c>
      <c r="AO5">
        <v>51</v>
      </c>
      <c r="AP5">
        <v>60</v>
      </c>
      <c r="AQ5">
        <v>60</v>
      </c>
      <c r="AR5">
        <v>57</v>
      </c>
      <c r="AS5">
        <v>45</v>
      </c>
      <c r="AT5">
        <v>0</v>
      </c>
    </row>
    <row r="6" spans="1:53" x14ac:dyDescent="0.35">
      <c r="A6" t="s">
        <v>16</v>
      </c>
      <c r="B6">
        <v>45</v>
      </c>
      <c r="C6">
        <v>39</v>
      </c>
      <c r="D6">
        <v>33</v>
      </c>
      <c r="E6">
        <v>33</v>
      </c>
      <c r="F6">
        <v>51</v>
      </c>
      <c r="G6">
        <v>51</v>
      </c>
      <c r="H6">
        <v>48</v>
      </c>
      <c r="I6">
        <v>48</v>
      </c>
      <c r="J6">
        <v>45</v>
      </c>
      <c r="K6">
        <v>42</v>
      </c>
      <c r="L6">
        <v>57</v>
      </c>
      <c r="M6">
        <v>54</v>
      </c>
      <c r="N6">
        <v>30</v>
      </c>
      <c r="O6">
        <v>30</v>
      </c>
      <c r="P6">
        <v>24</v>
      </c>
      <c r="Q6">
        <v>15</v>
      </c>
      <c r="R6">
        <v>36</v>
      </c>
      <c r="AK6">
        <v>27</v>
      </c>
      <c r="AL6">
        <v>27</v>
      </c>
      <c r="AM6">
        <v>24</v>
      </c>
      <c r="AN6">
        <v>18</v>
      </c>
      <c r="AO6">
        <v>15</v>
      </c>
      <c r="AP6">
        <v>54</v>
      </c>
      <c r="AQ6">
        <v>36</v>
      </c>
      <c r="AR6">
        <v>51</v>
      </c>
      <c r="AS6">
        <v>120</v>
      </c>
      <c r="AT6">
        <v>120</v>
      </c>
    </row>
    <row r="7" spans="1:53" x14ac:dyDescent="0.35">
      <c r="A7" t="s">
        <v>17</v>
      </c>
      <c r="B7">
        <v>21</v>
      </c>
      <c r="C7">
        <v>12</v>
      </c>
      <c r="D7">
        <v>9</v>
      </c>
      <c r="E7">
        <v>6</v>
      </c>
      <c r="F7">
        <v>6</v>
      </c>
      <c r="G7">
        <v>6</v>
      </c>
      <c r="H7">
        <v>9</v>
      </c>
      <c r="I7">
        <v>24</v>
      </c>
      <c r="J7">
        <v>27</v>
      </c>
      <c r="K7">
        <v>27</v>
      </c>
      <c r="L7">
        <v>24</v>
      </c>
      <c r="M7">
        <v>39</v>
      </c>
      <c r="N7">
        <v>33</v>
      </c>
      <c r="O7">
        <v>36</v>
      </c>
      <c r="P7">
        <v>39</v>
      </c>
      <c r="Q7">
        <v>24</v>
      </c>
      <c r="R7">
        <v>27</v>
      </c>
      <c r="AK7">
        <v>27</v>
      </c>
      <c r="AL7">
        <v>30</v>
      </c>
      <c r="AM7">
        <v>27</v>
      </c>
      <c r="AN7">
        <v>24</v>
      </c>
      <c r="AO7">
        <v>39</v>
      </c>
      <c r="AP7">
        <v>33</v>
      </c>
      <c r="AQ7">
        <v>21</v>
      </c>
      <c r="AR7">
        <v>15</v>
      </c>
      <c r="AS7">
        <v>15</v>
      </c>
      <c r="AT7">
        <v>21</v>
      </c>
    </row>
    <row r="8" spans="1:53" x14ac:dyDescent="0.35">
      <c r="A8" t="s">
        <v>18</v>
      </c>
      <c r="B8">
        <v>6</v>
      </c>
      <c r="C8">
        <v>3</v>
      </c>
      <c r="D8">
        <v>3</v>
      </c>
      <c r="E8">
        <v>3</v>
      </c>
      <c r="F8">
        <v>3</v>
      </c>
      <c r="G8">
        <v>3</v>
      </c>
      <c r="H8">
        <v>3</v>
      </c>
      <c r="I8">
        <v>3</v>
      </c>
      <c r="J8">
        <v>3</v>
      </c>
      <c r="K8">
        <v>3</v>
      </c>
      <c r="L8">
        <v>3</v>
      </c>
      <c r="M8">
        <v>9</v>
      </c>
      <c r="N8">
        <v>9</v>
      </c>
      <c r="O8">
        <v>9</v>
      </c>
      <c r="P8">
        <v>9</v>
      </c>
      <c r="Q8">
        <v>9</v>
      </c>
      <c r="R8">
        <v>6</v>
      </c>
      <c r="AK8">
        <v>0</v>
      </c>
      <c r="AL8">
        <v>0</v>
      </c>
      <c r="AM8">
        <v>9</v>
      </c>
      <c r="AN8">
        <v>3</v>
      </c>
      <c r="AO8">
        <v>3</v>
      </c>
      <c r="AP8">
        <v>3</v>
      </c>
      <c r="AQ8">
        <v>3</v>
      </c>
      <c r="AR8">
        <v>3</v>
      </c>
      <c r="AS8">
        <v>9</v>
      </c>
      <c r="AT8">
        <v>21</v>
      </c>
    </row>
    <row r="9" spans="1:53" x14ac:dyDescent="0.35">
      <c r="A9" t="s">
        <v>79</v>
      </c>
      <c r="B9">
        <v>375</v>
      </c>
      <c r="C9">
        <v>270</v>
      </c>
      <c r="D9">
        <v>276</v>
      </c>
      <c r="E9">
        <v>387</v>
      </c>
      <c r="F9">
        <v>459</v>
      </c>
      <c r="G9">
        <v>435</v>
      </c>
      <c r="H9">
        <v>396</v>
      </c>
      <c r="I9">
        <v>315</v>
      </c>
      <c r="J9">
        <v>294</v>
      </c>
      <c r="K9">
        <v>288</v>
      </c>
      <c r="L9">
        <v>324</v>
      </c>
      <c r="M9">
        <v>342</v>
      </c>
      <c r="N9">
        <v>207</v>
      </c>
      <c r="O9">
        <v>183</v>
      </c>
      <c r="P9">
        <v>240</v>
      </c>
      <c r="Q9">
        <v>174</v>
      </c>
      <c r="R9">
        <v>243</v>
      </c>
      <c r="S9" t="s">
        <v>93</v>
      </c>
      <c r="T9" t="s">
        <v>94</v>
      </c>
      <c r="U9" t="s">
        <v>95</v>
      </c>
      <c r="V9" t="s">
        <v>96</v>
      </c>
      <c r="W9" t="s">
        <v>97</v>
      </c>
      <c r="X9" t="s">
        <v>98</v>
      </c>
      <c r="Y9" t="s">
        <v>99</v>
      </c>
      <c r="Z9" t="s">
        <v>99</v>
      </c>
      <c r="AA9" t="s">
        <v>100</v>
      </c>
      <c r="AB9" t="s">
        <v>101</v>
      </c>
      <c r="AC9" t="s">
        <v>102</v>
      </c>
      <c r="AD9" t="s">
        <v>103</v>
      </c>
      <c r="AE9" t="s">
        <v>104</v>
      </c>
      <c r="AF9" t="s">
        <v>105</v>
      </c>
      <c r="AG9" t="s">
        <v>106</v>
      </c>
      <c r="AH9" t="s">
        <v>107</v>
      </c>
      <c r="AI9" t="s">
        <v>101</v>
      </c>
      <c r="AJ9" t="s">
        <v>108</v>
      </c>
      <c r="AK9">
        <v>132</v>
      </c>
      <c r="AL9">
        <v>129</v>
      </c>
      <c r="AM9">
        <v>120</v>
      </c>
      <c r="AN9">
        <v>102</v>
      </c>
      <c r="AO9">
        <v>108</v>
      </c>
      <c r="AP9">
        <v>150</v>
      </c>
      <c r="AQ9">
        <v>120</v>
      </c>
      <c r="AR9">
        <v>126</v>
      </c>
      <c r="AS9">
        <v>189</v>
      </c>
      <c r="AT9">
        <v>162</v>
      </c>
    </row>
    <row r="11" spans="1:53" x14ac:dyDescent="0.35">
      <c r="A11" t="s">
        <v>127</v>
      </c>
    </row>
    <row r="12" spans="1:53" x14ac:dyDescent="0.35">
      <c r="A12" s="72" t="s">
        <v>45</v>
      </c>
      <c r="B12" s="67">
        <v>2014</v>
      </c>
      <c r="C12" s="68"/>
      <c r="D12" s="68"/>
      <c r="E12" s="69"/>
      <c r="F12" s="67">
        <v>2015</v>
      </c>
      <c r="G12" s="68"/>
      <c r="H12" s="68"/>
      <c r="I12" s="69"/>
      <c r="J12" s="67">
        <v>2016</v>
      </c>
      <c r="K12" s="68"/>
      <c r="L12" s="68"/>
      <c r="M12" s="69"/>
      <c r="N12" s="67">
        <v>2017</v>
      </c>
      <c r="O12" s="68"/>
      <c r="P12" s="68"/>
      <c r="Q12" s="69"/>
      <c r="R12" s="67">
        <v>2018</v>
      </c>
      <c r="S12" s="68"/>
      <c r="T12" s="68"/>
      <c r="U12" s="69"/>
      <c r="V12" s="64">
        <v>2019</v>
      </c>
      <c r="W12" s="65"/>
      <c r="X12" s="65"/>
      <c r="Y12" s="66"/>
      <c r="Z12" s="64">
        <v>2020</v>
      </c>
      <c r="AA12" s="65"/>
      <c r="AB12" s="65"/>
      <c r="AC12" s="66"/>
      <c r="AD12" s="64">
        <v>2021</v>
      </c>
      <c r="AE12" s="65"/>
      <c r="AF12" s="65"/>
      <c r="AG12" s="66"/>
      <c r="AH12" s="64">
        <v>2022</v>
      </c>
      <c r="AI12" s="65"/>
      <c r="AJ12" s="65"/>
      <c r="AK12" s="66"/>
      <c r="AL12" s="64">
        <v>2023</v>
      </c>
      <c r="AM12" s="65"/>
      <c r="AN12" s="65"/>
      <c r="AO12" s="66"/>
      <c r="AP12" s="64">
        <v>2024</v>
      </c>
      <c r="AQ12" s="65"/>
      <c r="AR12" s="65"/>
      <c r="AS12" s="66"/>
      <c r="AT12" s="64">
        <v>2025</v>
      </c>
      <c r="AU12" s="65"/>
      <c r="AV12" s="65"/>
      <c r="AW12" s="66"/>
      <c r="AX12" s="64">
        <v>2026</v>
      </c>
      <c r="AY12" s="65"/>
      <c r="AZ12" s="65"/>
      <c r="BA12" s="66"/>
    </row>
    <row r="13" spans="1:53" x14ac:dyDescent="0.35">
      <c r="A13" s="72"/>
      <c r="B13" s="2" t="s">
        <v>26</v>
      </c>
      <c r="C13" s="2" t="s">
        <v>27</v>
      </c>
      <c r="D13" s="2" t="s">
        <v>28</v>
      </c>
      <c r="E13" s="2" t="s">
        <v>29</v>
      </c>
      <c r="F13" s="2" t="s">
        <v>26</v>
      </c>
      <c r="G13" s="2" t="s">
        <v>27</v>
      </c>
      <c r="H13" s="2" t="s">
        <v>28</v>
      </c>
      <c r="I13" s="2" t="s">
        <v>29</v>
      </c>
      <c r="J13" s="2" t="s">
        <v>26</v>
      </c>
      <c r="K13" s="2" t="s">
        <v>27</v>
      </c>
      <c r="L13" s="2" t="s">
        <v>28</v>
      </c>
      <c r="M13" s="2" t="s">
        <v>29</v>
      </c>
      <c r="N13" s="2" t="s">
        <v>26</v>
      </c>
      <c r="O13" s="2" t="s">
        <v>27</v>
      </c>
      <c r="P13" s="2" t="s">
        <v>28</v>
      </c>
      <c r="Q13" s="2" t="s">
        <v>29</v>
      </c>
      <c r="R13" s="2" t="s">
        <v>26</v>
      </c>
      <c r="S13" s="2" t="s">
        <v>27</v>
      </c>
      <c r="T13" s="2" t="s">
        <v>28</v>
      </c>
      <c r="U13" s="2" t="s">
        <v>29</v>
      </c>
      <c r="V13" s="2" t="s">
        <v>26</v>
      </c>
      <c r="W13" s="2" t="s">
        <v>27</v>
      </c>
      <c r="X13" s="2" t="s">
        <v>28</v>
      </c>
      <c r="Y13" s="2" t="s">
        <v>29</v>
      </c>
      <c r="Z13" s="2" t="s">
        <v>26</v>
      </c>
      <c r="AA13" s="2" t="s">
        <v>27</v>
      </c>
      <c r="AB13" s="2" t="s">
        <v>28</v>
      </c>
      <c r="AC13" s="2" t="s">
        <v>29</v>
      </c>
      <c r="AD13" s="2" t="s">
        <v>26</v>
      </c>
      <c r="AE13" s="2" t="s">
        <v>27</v>
      </c>
      <c r="AF13" s="2" t="s">
        <v>28</v>
      </c>
      <c r="AG13" s="2" t="s">
        <v>29</v>
      </c>
      <c r="AH13" s="2" t="s">
        <v>26</v>
      </c>
      <c r="AI13" s="2" t="s">
        <v>27</v>
      </c>
      <c r="AJ13" s="2" t="s">
        <v>28</v>
      </c>
      <c r="AK13" s="2" t="s">
        <v>29</v>
      </c>
      <c r="AL13" s="2" t="s">
        <v>26</v>
      </c>
      <c r="AM13" s="2" t="s">
        <v>27</v>
      </c>
      <c r="AN13" s="2" t="s">
        <v>28</v>
      </c>
      <c r="AO13" s="2" t="s">
        <v>29</v>
      </c>
      <c r="AP13" s="2" t="s">
        <v>26</v>
      </c>
      <c r="AQ13" s="2" t="s">
        <v>27</v>
      </c>
      <c r="AR13" s="2" t="s">
        <v>28</v>
      </c>
      <c r="AS13" s="2" t="s">
        <v>29</v>
      </c>
      <c r="AT13" s="2" t="s">
        <v>26</v>
      </c>
      <c r="AU13" s="2" t="s">
        <v>27</v>
      </c>
      <c r="AV13" s="2" t="s">
        <v>28</v>
      </c>
      <c r="AW13" s="2" t="s">
        <v>29</v>
      </c>
      <c r="AX13" s="2" t="s">
        <v>26</v>
      </c>
      <c r="AY13" s="2" t="s">
        <v>27</v>
      </c>
      <c r="AZ13" s="2" t="s">
        <v>28</v>
      </c>
      <c r="BA13" s="2" t="s">
        <v>29</v>
      </c>
    </row>
    <row r="14" spans="1:53" x14ac:dyDescent="0.35">
      <c r="A14" t="s">
        <v>14</v>
      </c>
      <c r="B14" s="54">
        <f t="shared" ref="B14:AT14" si="0">B27/B32</f>
        <v>0.44800000000000001</v>
      </c>
      <c r="C14" s="54">
        <f t="shared" si="0"/>
        <v>0.46666666666666667</v>
      </c>
      <c r="D14" s="54">
        <f t="shared" si="0"/>
        <v>0.56521739130434778</v>
      </c>
      <c r="E14" s="54">
        <f t="shared" si="0"/>
        <v>0.32558139534883723</v>
      </c>
      <c r="F14" s="54">
        <f t="shared" si="0"/>
        <v>0.31372549019607843</v>
      </c>
      <c r="G14" s="54">
        <f t="shared" si="0"/>
        <v>0.31034482758620691</v>
      </c>
      <c r="H14" s="54">
        <f t="shared" si="0"/>
        <v>0.27272727272727271</v>
      </c>
      <c r="I14" s="54">
        <f t="shared" si="0"/>
        <v>0.63809523809523805</v>
      </c>
      <c r="J14" s="54">
        <f t="shared" si="0"/>
        <v>0.72448979591836737</v>
      </c>
      <c r="K14" s="54">
        <f t="shared" si="0"/>
        <v>0.71875</v>
      </c>
      <c r="L14" s="54">
        <f t="shared" si="0"/>
        <v>0.62962962962962965</v>
      </c>
      <c r="M14" s="54">
        <f t="shared" si="0"/>
        <v>0.12280701754385964</v>
      </c>
      <c r="N14" s="54">
        <f t="shared" si="0"/>
        <v>0.20289855072463769</v>
      </c>
      <c r="O14" s="54">
        <f t="shared" si="0"/>
        <v>0.21311475409836064</v>
      </c>
      <c r="P14" s="54">
        <f t="shared" si="0"/>
        <v>0.15</v>
      </c>
      <c r="Q14" s="54">
        <f t="shared" si="0"/>
        <v>0.20689655172413793</v>
      </c>
      <c r="R14" s="54">
        <f t="shared" si="0"/>
        <v>0.12345679012345678</v>
      </c>
      <c r="S14" s="54">
        <f t="shared" si="0"/>
        <v>0</v>
      </c>
      <c r="T14" s="54">
        <f t="shared" si="0"/>
        <v>0</v>
      </c>
      <c r="U14" s="54">
        <f t="shared" si="0"/>
        <v>0</v>
      </c>
      <c r="V14" s="54">
        <f t="shared" si="0"/>
        <v>0</v>
      </c>
      <c r="W14" s="54">
        <f t="shared" si="0"/>
        <v>0</v>
      </c>
      <c r="X14" s="54">
        <f t="shared" si="0"/>
        <v>0</v>
      </c>
      <c r="Y14" s="54">
        <f t="shared" si="0"/>
        <v>0</v>
      </c>
      <c r="Z14" s="54">
        <f t="shared" si="0"/>
        <v>0</v>
      </c>
      <c r="AA14" s="54">
        <f t="shared" si="0"/>
        <v>0</v>
      </c>
      <c r="AB14" s="54">
        <f t="shared" si="0"/>
        <v>0</v>
      </c>
      <c r="AC14" s="54">
        <f t="shared" si="0"/>
        <v>0</v>
      </c>
      <c r="AD14" s="54">
        <f t="shared" si="0"/>
        <v>0</v>
      </c>
      <c r="AE14" s="54">
        <f t="shared" si="0"/>
        <v>0</v>
      </c>
      <c r="AF14" s="54">
        <f t="shared" si="0"/>
        <v>0</v>
      </c>
      <c r="AG14" s="54">
        <f t="shared" si="0"/>
        <v>0</v>
      </c>
      <c r="AH14" s="54">
        <f t="shared" si="0"/>
        <v>0</v>
      </c>
      <c r="AI14" s="54">
        <f t="shared" si="0"/>
        <v>0</v>
      </c>
      <c r="AJ14" s="54">
        <f t="shared" si="0"/>
        <v>0</v>
      </c>
      <c r="AK14" s="54">
        <f t="shared" si="0"/>
        <v>0</v>
      </c>
      <c r="AL14" s="54">
        <f t="shared" si="0"/>
        <v>0</v>
      </c>
      <c r="AM14" s="54">
        <f t="shared" si="0"/>
        <v>0</v>
      </c>
      <c r="AN14" s="54">
        <f t="shared" si="0"/>
        <v>0</v>
      </c>
      <c r="AO14" s="54">
        <f t="shared" si="0"/>
        <v>0</v>
      </c>
      <c r="AP14" s="54">
        <f t="shared" si="0"/>
        <v>0</v>
      </c>
      <c r="AQ14" s="54">
        <f t="shared" si="0"/>
        <v>0</v>
      </c>
      <c r="AR14" s="54">
        <f t="shared" si="0"/>
        <v>0</v>
      </c>
      <c r="AS14" s="54">
        <f t="shared" si="0"/>
        <v>0</v>
      </c>
      <c r="AT14" s="54">
        <f t="shared" si="0"/>
        <v>0</v>
      </c>
    </row>
    <row r="15" spans="1:53" x14ac:dyDescent="0.35">
      <c r="A15" t="s">
        <v>15</v>
      </c>
      <c r="B15" s="54">
        <f t="shared" ref="B15:AT15" si="1">B28/B32</f>
        <v>0.36</v>
      </c>
      <c r="C15" s="54">
        <f t="shared" si="1"/>
        <v>0.33333333333333331</v>
      </c>
      <c r="D15" s="54">
        <f t="shared" si="1"/>
        <v>0.27173913043478259</v>
      </c>
      <c r="E15" s="54">
        <f t="shared" si="1"/>
        <v>0.56589147286821706</v>
      </c>
      <c r="F15" s="54">
        <f t="shared" si="1"/>
        <v>0.55555555555555558</v>
      </c>
      <c r="G15" s="54">
        <f t="shared" si="1"/>
        <v>0.55172413793103448</v>
      </c>
      <c r="H15" s="54">
        <f t="shared" si="1"/>
        <v>0.5757575757575758</v>
      </c>
      <c r="I15" s="54">
        <f t="shared" si="1"/>
        <v>0.12380952380952381</v>
      </c>
      <c r="J15" s="54">
        <f t="shared" si="1"/>
        <v>2.0408163265306121E-2</v>
      </c>
      <c r="K15" s="54">
        <f t="shared" si="1"/>
        <v>3.125E-2</v>
      </c>
      <c r="L15" s="54">
        <f t="shared" si="1"/>
        <v>0.1111111111111111</v>
      </c>
      <c r="M15" s="54">
        <f t="shared" si="1"/>
        <v>0.57894736842105265</v>
      </c>
      <c r="N15" s="54">
        <f t="shared" si="1"/>
        <v>0.44927536231884058</v>
      </c>
      <c r="O15" s="54">
        <f t="shared" si="1"/>
        <v>0.37704918032786883</v>
      </c>
      <c r="P15" s="54">
        <f t="shared" si="1"/>
        <v>0.55000000000000004</v>
      </c>
      <c r="Q15" s="54">
        <f t="shared" si="1"/>
        <v>0.51724137931034486</v>
      </c>
      <c r="R15" s="54">
        <f t="shared" si="1"/>
        <v>0.59259259259259256</v>
      </c>
      <c r="S15" s="54">
        <f t="shared" si="1"/>
        <v>0</v>
      </c>
      <c r="T15" s="54">
        <f t="shared" si="1"/>
        <v>0</v>
      </c>
      <c r="U15" s="54">
        <f t="shared" si="1"/>
        <v>0</v>
      </c>
      <c r="V15" s="54">
        <f t="shared" si="1"/>
        <v>0</v>
      </c>
      <c r="W15" s="54">
        <f t="shared" si="1"/>
        <v>0</v>
      </c>
      <c r="X15" s="54">
        <f t="shared" si="1"/>
        <v>0</v>
      </c>
      <c r="Y15" s="54">
        <f t="shared" si="1"/>
        <v>0</v>
      </c>
      <c r="Z15" s="54">
        <f t="shared" si="1"/>
        <v>0</v>
      </c>
      <c r="AA15" s="54">
        <f t="shared" si="1"/>
        <v>0</v>
      </c>
      <c r="AB15" s="54">
        <f t="shared" si="1"/>
        <v>0</v>
      </c>
      <c r="AC15" s="54">
        <f t="shared" si="1"/>
        <v>0</v>
      </c>
      <c r="AD15" s="54">
        <f t="shared" si="1"/>
        <v>0</v>
      </c>
      <c r="AE15" s="54">
        <f t="shared" si="1"/>
        <v>0</v>
      </c>
      <c r="AF15" s="54">
        <f t="shared" si="1"/>
        <v>0</v>
      </c>
      <c r="AG15" s="54">
        <f t="shared" si="1"/>
        <v>0</v>
      </c>
      <c r="AH15" s="54">
        <f t="shared" si="1"/>
        <v>0</v>
      </c>
      <c r="AI15" s="54">
        <f t="shared" si="1"/>
        <v>0</v>
      </c>
      <c r="AJ15" s="54">
        <f t="shared" si="1"/>
        <v>0</v>
      </c>
      <c r="AK15" s="54">
        <f t="shared" si="1"/>
        <v>0.59090909090909094</v>
      </c>
      <c r="AL15" s="54">
        <f t="shared" si="1"/>
        <v>0.55813953488372092</v>
      </c>
      <c r="AM15" s="54">
        <f t="shared" si="1"/>
        <v>0.5</v>
      </c>
      <c r="AN15" s="54">
        <f t="shared" si="1"/>
        <v>0.55882352941176472</v>
      </c>
      <c r="AO15" s="54">
        <f t="shared" si="1"/>
        <v>0.47222222222222221</v>
      </c>
      <c r="AP15" s="54">
        <f t="shared" si="1"/>
        <v>0.4</v>
      </c>
      <c r="AQ15" s="54">
        <f t="shared" si="1"/>
        <v>0.5</v>
      </c>
      <c r="AR15" s="54">
        <f t="shared" si="1"/>
        <v>0.45238095238095238</v>
      </c>
      <c r="AS15" s="54">
        <f t="shared" si="1"/>
        <v>0.23809523809523808</v>
      </c>
      <c r="AT15" s="54">
        <f t="shared" si="1"/>
        <v>0</v>
      </c>
      <c r="AU15" s="54">
        <f t="shared" ref="AU15:BA15" si="2">(AQ15+AM15)/2</f>
        <v>0.5</v>
      </c>
      <c r="AV15" s="54">
        <f t="shared" si="2"/>
        <v>0.50560224089635852</v>
      </c>
      <c r="AW15" s="54">
        <f t="shared" si="2"/>
        <v>0.35515873015873012</v>
      </c>
      <c r="AX15" s="54">
        <f t="shared" si="2"/>
        <v>0.2</v>
      </c>
      <c r="AY15" s="54">
        <f t="shared" si="2"/>
        <v>0.5</v>
      </c>
      <c r="AZ15" s="54">
        <f t="shared" si="2"/>
        <v>0.47899159663865543</v>
      </c>
      <c r="BA15" s="54">
        <f t="shared" si="2"/>
        <v>0.29662698412698407</v>
      </c>
    </row>
    <row r="16" spans="1:53" x14ac:dyDescent="0.35">
      <c r="A16" t="s">
        <v>16</v>
      </c>
      <c r="B16" s="54">
        <f t="shared" ref="B16:AT16" si="3">B29/B32</f>
        <v>0.12</v>
      </c>
      <c r="C16" s="54">
        <f t="shared" si="3"/>
        <v>0.14444444444444443</v>
      </c>
      <c r="D16" s="54">
        <f t="shared" si="3"/>
        <v>0.11956521739130435</v>
      </c>
      <c r="E16" s="54">
        <f t="shared" si="3"/>
        <v>8.5271317829457363E-2</v>
      </c>
      <c r="F16" s="54">
        <f t="shared" si="3"/>
        <v>0.1111111111111111</v>
      </c>
      <c r="G16" s="54">
        <f t="shared" si="3"/>
        <v>0.11724137931034483</v>
      </c>
      <c r="H16" s="54">
        <f t="shared" si="3"/>
        <v>0.12121212121212122</v>
      </c>
      <c r="I16" s="54">
        <f t="shared" si="3"/>
        <v>0.15238095238095239</v>
      </c>
      <c r="J16" s="54">
        <f t="shared" si="3"/>
        <v>0.15306122448979592</v>
      </c>
      <c r="K16" s="54">
        <f t="shared" si="3"/>
        <v>0.14583333333333334</v>
      </c>
      <c r="L16" s="54">
        <f t="shared" si="3"/>
        <v>0.17592592592592593</v>
      </c>
      <c r="M16" s="54">
        <f t="shared" si="3"/>
        <v>0.15789473684210525</v>
      </c>
      <c r="N16" s="54">
        <f t="shared" si="3"/>
        <v>0.14492753623188406</v>
      </c>
      <c r="O16" s="54">
        <f t="shared" si="3"/>
        <v>0.16393442622950818</v>
      </c>
      <c r="P16" s="54">
        <f t="shared" si="3"/>
        <v>0.1</v>
      </c>
      <c r="Q16" s="54">
        <f t="shared" si="3"/>
        <v>8.6206896551724144E-2</v>
      </c>
      <c r="R16" s="54">
        <f t="shared" si="3"/>
        <v>0.14814814814814814</v>
      </c>
      <c r="S16" s="54">
        <f t="shared" si="3"/>
        <v>0</v>
      </c>
      <c r="T16" s="54">
        <f t="shared" si="3"/>
        <v>0</v>
      </c>
      <c r="U16" s="54">
        <f t="shared" si="3"/>
        <v>0</v>
      </c>
      <c r="V16" s="54">
        <f t="shared" si="3"/>
        <v>0</v>
      </c>
      <c r="W16" s="54">
        <f t="shared" si="3"/>
        <v>0</v>
      </c>
      <c r="X16" s="54">
        <f t="shared" si="3"/>
        <v>0</v>
      </c>
      <c r="Y16" s="54">
        <f t="shared" si="3"/>
        <v>0</v>
      </c>
      <c r="Z16" s="54">
        <f t="shared" si="3"/>
        <v>0</v>
      </c>
      <c r="AA16" s="54">
        <f t="shared" si="3"/>
        <v>0</v>
      </c>
      <c r="AB16" s="54">
        <f t="shared" si="3"/>
        <v>0</v>
      </c>
      <c r="AC16" s="54">
        <f t="shared" si="3"/>
        <v>0</v>
      </c>
      <c r="AD16" s="54">
        <f t="shared" si="3"/>
        <v>0</v>
      </c>
      <c r="AE16" s="54">
        <f t="shared" si="3"/>
        <v>0</v>
      </c>
      <c r="AF16" s="54">
        <f t="shared" si="3"/>
        <v>0</v>
      </c>
      <c r="AG16" s="54">
        <f t="shared" si="3"/>
        <v>0</v>
      </c>
      <c r="AH16" s="54">
        <f t="shared" si="3"/>
        <v>0</v>
      </c>
      <c r="AI16" s="54">
        <f t="shared" si="3"/>
        <v>0</v>
      </c>
      <c r="AJ16" s="54">
        <f t="shared" si="3"/>
        <v>0</v>
      </c>
      <c r="AK16" s="54">
        <f t="shared" si="3"/>
        <v>0.20454545454545456</v>
      </c>
      <c r="AL16" s="54">
        <f t="shared" si="3"/>
        <v>0.20930232558139536</v>
      </c>
      <c r="AM16" s="54">
        <f t="shared" si="3"/>
        <v>0.2</v>
      </c>
      <c r="AN16" s="54">
        <f t="shared" si="3"/>
        <v>0.17647058823529413</v>
      </c>
      <c r="AO16" s="54">
        <f t="shared" si="3"/>
        <v>0.1388888888888889</v>
      </c>
      <c r="AP16" s="54">
        <f t="shared" si="3"/>
        <v>0.36</v>
      </c>
      <c r="AQ16" s="54">
        <f t="shared" si="3"/>
        <v>0.3</v>
      </c>
      <c r="AR16" s="54">
        <f t="shared" si="3"/>
        <v>0.40476190476190477</v>
      </c>
      <c r="AS16" s="54">
        <f t="shared" si="3"/>
        <v>0.63492063492063489</v>
      </c>
      <c r="AT16" s="54">
        <f t="shared" si="3"/>
        <v>0.7407407407407407</v>
      </c>
      <c r="AU16" s="54">
        <f t="shared" ref="AU16:AU18" si="4">(AQ16+AM16)/2</f>
        <v>0.25</v>
      </c>
      <c r="AV16" s="54">
        <f t="shared" ref="AV16:AV18" si="5">(AR16+AN16)/2</f>
        <v>0.29061624649859946</v>
      </c>
      <c r="AW16" s="54">
        <f t="shared" ref="AW16:AW18" si="6">(AS16+AO16)/2</f>
        <v>0.38690476190476186</v>
      </c>
      <c r="AX16" s="54">
        <f t="shared" ref="AX16:AX18" si="7">(AT16+AP16)/2</f>
        <v>0.5503703703703704</v>
      </c>
      <c r="AY16" s="54">
        <f t="shared" ref="AY16:AY18" si="8">(AU16+AQ16)/2</f>
        <v>0.27500000000000002</v>
      </c>
      <c r="AZ16" s="54">
        <f t="shared" ref="AZ16:AZ18" si="9">(AV16+AR16)/2</f>
        <v>0.34768907563025209</v>
      </c>
      <c r="BA16" s="54">
        <f>(AW16+AS16)/2</f>
        <v>0.51091269841269837</v>
      </c>
    </row>
    <row r="17" spans="1:69" x14ac:dyDescent="0.35">
      <c r="A17" t="s">
        <v>17</v>
      </c>
      <c r="B17" s="54">
        <f t="shared" ref="B17:AT17" si="10">B30/B32</f>
        <v>5.6000000000000001E-2</v>
      </c>
      <c r="C17" s="54">
        <f t="shared" si="10"/>
        <v>4.4444444444444446E-2</v>
      </c>
      <c r="D17" s="54">
        <f t="shared" si="10"/>
        <v>3.2608695652173912E-2</v>
      </c>
      <c r="E17" s="54">
        <f t="shared" si="10"/>
        <v>1.5503875968992248E-2</v>
      </c>
      <c r="F17" s="54">
        <f t="shared" si="10"/>
        <v>1.3071895424836602E-2</v>
      </c>
      <c r="G17" s="54">
        <f t="shared" si="10"/>
        <v>1.3793103448275862E-2</v>
      </c>
      <c r="H17" s="54">
        <f t="shared" si="10"/>
        <v>2.2727272727272728E-2</v>
      </c>
      <c r="I17" s="54">
        <f t="shared" si="10"/>
        <v>7.6190476190476197E-2</v>
      </c>
      <c r="J17" s="54">
        <f t="shared" si="10"/>
        <v>9.1836734693877556E-2</v>
      </c>
      <c r="K17" s="54">
        <f t="shared" si="10"/>
        <v>9.375E-2</v>
      </c>
      <c r="L17" s="54">
        <f t="shared" si="10"/>
        <v>7.407407407407407E-2</v>
      </c>
      <c r="M17" s="54">
        <f t="shared" si="10"/>
        <v>0.11403508771929824</v>
      </c>
      <c r="N17" s="54">
        <f t="shared" si="10"/>
        <v>0.15942028985507245</v>
      </c>
      <c r="O17" s="54">
        <f t="shared" si="10"/>
        <v>0.19672131147540983</v>
      </c>
      <c r="P17" s="54">
        <f t="shared" si="10"/>
        <v>0.16250000000000001</v>
      </c>
      <c r="Q17" s="54">
        <f t="shared" si="10"/>
        <v>0.13793103448275862</v>
      </c>
      <c r="R17" s="54">
        <f t="shared" si="10"/>
        <v>0.1111111111111111</v>
      </c>
      <c r="S17" s="54">
        <f t="shared" si="10"/>
        <v>0</v>
      </c>
      <c r="T17" s="54">
        <f t="shared" si="10"/>
        <v>0</v>
      </c>
      <c r="U17" s="54">
        <f t="shared" si="10"/>
        <v>0</v>
      </c>
      <c r="V17" s="54">
        <f t="shared" si="10"/>
        <v>0</v>
      </c>
      <c r="W17" s="54">
        <f t="shared" si="10"/>
        <v>0</v>
      </c>
      <c r="X17" s="54">
        <f t="shared" si="10"/>
        <v>0</v>
      </c>
      <c r="Y17" s="54">
        <f t="shared" si="10"/>
        <v>0</v>
      </c>
      <c r="Z17" s="54">
        <f t="shared" si="10"/>
        <v>0</v>
      </c>
      <c r="AA17" s="54">
        <f t="shared" si="10"/>
        <v>0</v>
      </c>
      <c r="AB17" s="54">
        <f t="shared" si="10"/>
        <v>0</v>
      </c>
      <c r="AC17" s="54">
        <f t="shared" si="10"/>
        <v>0</v>
      </c>
      <c r="AD17" s="54">
        <f t="shared" si="10"/>
        <v>0</v>
      </c>
      <c r="AE17" s="54">
        <f t="shared" si="10"/>
        <v>0</v>
      </c>
      <c r="AF17" s="54">
        <f t="shared" si="10"/>
        <v>0</v>
      </c>
      <c r="AG17" s="54">
        <f t="shared" si="10"/>
        <v>0</v>
      </c>
      <c r="AH17" s="54">
        <f t="shared" si="10"/>
        <v>0</v>
      </c>
      <c r="AI17" s="54">
        <f t="shared" si="10"/>
        <v>0</v>
      </c>
      <c r="AJ17" s="54">
        <f t="shared" si="10"/>
        <v>0</v>
      </c>
      <c r="AK17" s="54">
        <f t="shared" si="10"/>
        <v>0.20454545454545456</v>
      </c>
      <c r="AL17" s="54">
        <f t="shared" si="10"/>
        <v>0.23255813953488372</v>
      </c>
      <c r="AM17" s="54">
        <f t="shared" si="10"/>
        <v>0.22500000000000001</v>
      </c>
      <c r="AN17" s="54">
        <f t="shared" si="10"/>
        <v>0.23529411764705882</v>
      </c>
      <c r="AO17" s="54">
        <f t="shared" si="10"/>
        <v>0.3611111111111111</v>
      </c>
      <c r="AP17" s="54">
        <f t="shared" si="10"/>
        <v>0.22</v>
      </c>
      <c r="AQ17" s="54">
        <f t="shared" si="10"/>
        <v>0.17499999999999999</v>
      </c>
      <c r="AR17" s="54">
        <f t="shared" si="10"/>
        <v>0.11904761904761904</v>
      </c>
      <c r="AS17" s="54">
        <f t="shared" si="10"/>
        <v>7.9365079365079361E-2</v>
      </c>
      <c r="AT17" s="54">
        <f t="shared" si="10"/>
        <v>0.12962962962962962</v>
      </c>
      <c r="AU17" s="54">
        <f t="shared" si="4"/>
        <v>0.2</v>
      </c>
      <c r="AV17" s="54">
        <f t="shared" si="5"/>
        <v>0.17717086834733892</v>
      </c>
      <c r="AW17" s="54">
        <f t="shared" si="6"/>
        <v>0.22023809523809523</v>
      </c>
      <c r="AX17" s="54">
        <f t="shared" si="7"/>
        <v>0.17481481481481481</v>
      </c>
      <c r="AY17" s="54">
        <f t="shared" si="8"/>
        <v>0.1875</v>
      </c>
      <c r="AZ17" s="54">
        <f t="shared" si="9"/>
        <v>0.14810924369747897</v>
      </c>
      <c r="BA17" s="54">
        <f>(AW17+AS17)/2</f>
        <v>0.1498015873015873</v>
      </c>
    </row>
    <row r="18" spans="1:69" x14ac:dyDescent="0.35">
      <c r="A18" t="s">
        <v>18</v>
      </c>
      <c r="B18" s="54">
        <f t="shared" ref="B18:AT18" si="11">B31/B32</f>
        <v>1.6E-2</v>
      </c>
      <c r="C18" s="54">
        <f t="shared" si="11"/>
        <v>1.1111111111111112E-2</v>
      </c>
      <c r="D18" s="54">
        <f t="shared" si="11"/>
        <v>1.0869565217391304E-2</v>
      </c>
      <c r="E18" s="54">
        <f t="shared" si="11"/>
        <v>7.7519379844961239E-3</v>
      </c>
      <c r="F18" s="54">
        <f t="shared" si="11"/>
        <v>6.5359477124183009E-3</v>
      </c>
      <c r="G18" s="54">
        <f t="shared" si="11"/>
        <v>6.8965517241379309E-3</v>
      </c>
      <c r="H18" s="54">
        <f t="shared" si="11"/>
        <v>7.575757575757576E-3</v>
      </c>
      <c r="I18" s="54">
        <f t="shared" si="11"/>
        <v>9.5238095238095247E-3</v>
      </c>
      <c r="J18" s="54">
        <f t="shared" si="11"/>
        <v>1.020408163265306E-2</v>
      </c>
      <c r="K18" s="54">
        <f t="shared" si="11"/>
        <v>1.0416666666666666E-2</v>
      </c>
      <c r="L18" s="54">
        <f t="shared" si="11"/>
        <v>9.2592592592592587E-3</v>
      </c>
      <c r="M18" s="54">
        <f t="shared" si="11"/>
        <v>2.6315789473684209E-2</v>
      </c>
      <c r="N18" s="54">
        <f t="shared" si="11"/>
        <v>4.3478260869565216E-2</v>
      </c>
      <c r="O18" s="54">
        <f t="shared" si="11"/>
        <v>4.9180327868852458E-2</v>
      </c>
      <c r="P18" s="54">
        <f t="shared" si="11"/>
        <v>3.7499999999999999E-2</v>
      </c>
      <c r="Q18" s="54">
        <f t="shared" si="11"/>
        <v>5.1724137931034482E-2</v>
      </c>
      <c r="R18" s="54">
        <f t="shared" si="11"/>
        <v>2.4691358024691357E-2</v>
      </c>
      <c r="S18" s="54">
        <f t="shared" si="11"/>
        <v>0</v>
      </c>
      <c r="T18" s="54">
        <f t="shared" si="11"/>
        <v>0</v>
      </c>
      <c r="U18" s="54">
        <f t="shared" si="11"/>
        <v>0</v>
      </c>
      <c r="V18" s="54">
        <f t="shared" si="11"/>
        <v>0</v>
      </c>
      <c r="W18" s="54">
        <f t="shared" si="11"/>
        <v>0</v>
      </c>
      <c r="X18" s="54">
        <f t="shared" si="11"/>
        <v>0</v>
      </c>
      <c r="Y18" s="54">
        <f t="shared" si="11"/>
        <v>0</v>
      </c>
      <c r="Z18" s="54">
        <f t="shared" si="11"/>
        <v>0</v>
      </c>
      <c r="AA18" s="54">
        <f t="shared" si="11"/>
        <v>0</v>
      </c>
      <c r="AB18" s="54">
        <f t="shared" si="11"/>
        <v>0</v>
      </c>
      <c r="AC18" s="54">
        <f t="shared" si="11"/>
        <v>0</v>
      </c>
      <c r="AD18" s="54">
        <f t="shared" si="11"/>
        <v>0</v>
      </c>
      <c r="AE18" s="54">
        <f t="shared" si="11"/>
        <v>0</v>
      </c>
      <c r="AF18" s="54">
        <f t="shared" si="11"/>
        <v>0</v>
      </c>
      <c r="AG18" s="54">
        <f t="shared" si="11"/>
        <v>0</v>
      </c>
      <c r="AH18" s="54">
        <f t="shared" si="11"/>
        <v>0</v>
      </c>
      <c r="AI18" s="54">
        <f t="shared" si="11"/>
        <v>0</v>
      </c>
      <c r="AJ18" s="54">
        <f t="shared" si="11"/>
        <v>0</v>
      </c>
      <c r="AK18" s="54">
        <f t="shared" si="11"/>
        <v>0</v>
      </c>
      <c r="AL18" s="54">
        <f t="shared" si="11"/>
        <v>0</v>
      </c>
      <c r="AM18" s="54">
        <f t="shared" si="11"/>
        <v>7.4999999999999997E-2</v>
      </c>
      <c r="AN18" s="54">
        <f t="shared" si="11"/>
        <v>2.9411764705882353E-2</v>
      </c>
      <c r="AO18" s="54">
        <f t="shared" si="11"/>
        <v>2.7777777777777776E-2</v>
      </c>
      <c r="AP18" s="54">
        <f t="shared" si="11"/>
        <v>0.02</v>
      </c>
      <c r="AQ18" s="54">
        <f t="shared" si="11"/>
        <v>2.5000000000000001E-2</v>
      </c>
      <c r="AR18" s="54">
        <f t="shared" si="11"/>
        <v>2.3809523809523808E-2</v>
      </c>
      <c r="AS18" s="54">
        <f t="shared" si="11"/>
        <v>4.7619047619047616E-2</v>
      </c>
      <c r="AT18" s="54">
        <f t="shared" si="11"/>
        <v>0.12962962962962962</v>
      </c>
      <c r="AU18" s="54">
        <f t="shared" si="4"/>
        <v>0.05</v>
      </c>
      <c r="AV18" s="54">
        <f t="shared" si="5"/>
        <v>2.661064425770308E-2</v>
      </c>
      <c r="AW18" s="54">
        <f t="shared" si="6"/>
        <v>3.7698412698412696E-2</v>
      </c>
      <c r="AX18" s="54">
        <f t="shared" si="7"/>
        <v>7.4814814814814806E-2</v>
      </c>
      <c r="AY18" s="54">
        <f t="shared" si="8"/>
        <v>3.7500000000000006E-2</v>
      </c>
      <c r="AZ18" s="54">
        <f t="shared" si="9"/>
        <v>2.5210084033613446E-2</v>
      </c>
      <c r="BA18" s="54">
        <f>(AW18+AS18)/2</f>
        <v>4.265873015873016E-2</v>
      </c>
    </row>
    <row r="19" spans="1:69" x14ac:dyDescent="0.35">
      <c r="A19" t="s">
        <v>79</v>
      </c>
    </row>
    <row r="23" spans="1:69" x14ac:dyDescent="0.35">
      <c r="A23" s="70" t="s">
        <v>126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</row>
    <row r="24" spans="1:69" x14ac:dyDescent="0.35">
      <c r="A24" s="71" t="s">
        <v>77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</row>
    <row r="25" spans="1:69" x14ac:dyDescent="0.35">
      <c r="A25" s="72" t="s">
        <v>45</v>
      </c>
      <c r="B25" s="67">
        <v>2014</v>
      </c>
      <c r="C25" s="68"/>
      <c r="D25" s="68"/>
      <c r="E25" s="69"/>
      <c r="F25" s="67">
        <v>2015</v>
      </c>
      <c r="G25" s="68"/>
      <c r="H25" s="68"/>
      <c r="I25" s="69"/>
      <c r="J25" s="67">
        <v>2016</v>
      </c>
      <c r="K25" s="68"/>
      <c r="L25" s="68"/>
      <c r="M25" s="69"/>
      <c r="N25" s="67">
        <v>2017</v>
      </c>
      <c r="O25" s="68"/>
      <c r="P25" s="68"/>
      <c r="Q25" s="69"/>
      <c r="R25" s="67">
        <v>2018</v>
      </c>
      <c r="S25" s="68"/>
      <c r="T25" s="68"/>
      <c r="U25" s="69"/>
      <c r="V25" s="64">
        <v>2019</v>
      </c>
      <c r="W25" s="65"/>
      <c r="X25" s="65"/>
      <c r="Y25" s="66"/>
      <c r="Z25" s="64">
        <v>2020</v>
      </c>
      <c r="AA25" s="65"/>
      <c r="AB25" s="65"/>
      <c r="AC25" s="66"/>
      <c r="AD25" s="64">
        <v>2021</v>
      </c>
      <c r="AE25" s="65"/>
      <c r="AF25" s="65"/>
      <c r="AG25" s="66"/>
      <c r="AH25" s="64">
        <v>2022</v>
      </c>
      <c r="AI25" s="65"/>
      <c r="AJ25" s="65"/>
      <c r="AK25" s="66"/>
      <c r="AL25" s="64">
        <v>2023</v>
      </c>
      <c r="AM25" s="65"/>
      <c r="AN25" s="65"/>
      <c r="AO25" s="66"/>
      <c r="AP25" s="64">
        <v>2024</v>
      </c>
      <c r="AQ25" s="65"/>
      <c r="AR25" s="65"/>
      <c r="AS25" s="66"/>
      <c r="AT25" s="64">
        <v>2025</v>
      </c>
      <c r="AU25" s="65"/>
      <c r="AV25" s="65"/>
      <c r="AW25" s="66"/>
      <c r="AX25" s="64">
        <v>2026</v>
      </c>
      <c r="AY25" s="65"/>
      <c r="AZ25" s="65"/>
      <c r="BA25" s="66"/>
      <c r="BF25" s="71" t="s">
        <v>131</v>
      </c>
      <c r="BG25" s="71"/>
      <c r="BH25" s="71"/>
      <c r="BI25" s="71"/>
      <c r="BJ25" s="71" t="s">
        <v>132</v>
      </c>
      <c r="BK25" s="71"/>
      <c r="BL25" s="71"/>
      <c r="BM25" s="71"/>
      <c r="BN25" s="71" t="s">
        <v>133</v>
      </c>
      <c r="BO25" s="71"/>
      <c r="BP25" s="71"/>
      <c r="BQ25" s="71"/>
    </row>
    <row r="26" spans="1:69" x14ac:dyDescent="0.35">
      <c r="A26" s="72"/>
      <c r="B26" s="2" t="s">
        <v>26</v>
      </c>
      <c r="C26" s="2" t="s">
        <v>27</v>
      </c>
      <c r="D26" s="2" t="s">
        <v>28</v>
      </c>
      <c r="E26" s="2" t="s">
        <v>29</v>
      </c>
      <c r="F26" s="2" t="s">
        <v>26</v>
      </c>
      <c r="G26" s="2" t="s">
        <v>27</v>
      </c>
      <c r="H26" s="2" t="s">
        <v>28</v>
      </c>
      <c r="I26" s="2" t="s">
        <v>29</v>
      </c>
      <c r="J26" s="2" t="s">
        <v>26</v>
      </c>
      <c r="K26" s="2" t="s">
        <v>27</v>
      </c>
      <c r="L26" s="2" t="s">
        <v>28</v>
      </c>
      <c r="M26" s="2" t="s">
        <v>29</v>
      </c>
      <c r="N26" s="2" t="s">
        <v>26</v>
      </c>
      <c r="O26" s="2" t="s">
        <v>27</v>
      </c>
      <c r="P26" s="2" t="s">
        <v>28</v>
      </c>
      <c r="Q26" s="2" t="s">
        <v>29</v>
      </c>
      <c r="R26" s="2" t="s">
        <v>26</v>
      </c>
      <c r="S26" s="2" t="s">
        <v>27</v>
      </c>
      <c r="T26" s="2" t="s">
        <v>28</v>
      </c>
      <c r="U26" s="2" t="s">
        <v>29</v>
      </c>
      <c r="V26" s="2" t="s">
        <v>26</v>
      </c>
      <c r="W26" s="2" t="s">
        <v>27</v>
      </c>
      <c r="X26" s="2" t="s">
        <v>28</v>
      </c>
      <c r="Y26" s="2" t="s">
        <v>29</v>
      </c>
      <c r="Z26" s="2" t="s">
        <v>26</v>
      </c>
      <c r="AA26" s="2" t="s">
        <v>27</v>
      </c>
      <c r="AB26" s="2" t="s">
        <v>28</v>
      </c>
      <c r="AC26" s="2" t="s">
        <v>29</v>
      </c>
      <c r="AD26" s="2" t="s">
        <v>26</v>
      </c>
      <c r="AE26" s="2" t="s">
        <v>27</v>
      </c>
      <c r="AF26" s="2" t="s">
        <v>28</v>
      </c>
      <c r="AG26" s="2" t="s">
        <v>29</v>
      </c>
      <c r="AH26" s="2" t="s">
        <v>26</v>
      </c>
      <c r="AI26" s="2" t="s">
        <v>27</v>
      </c>
      <c r="AJ26" s="2" t="s">
        <v>28</v>
      </c>
      <c r="AK26" s="2" t="s">
        <v>29</v>
      </c>
      <c r="AL26" s="2" t="s">
        <v>26</v>
      </c>
      <c r="AM26" s="2" t="s">
        <v>27</v>
      </c>
      <c r="AN26" s="2" t="s">
        <v>28</v>
      </c>
      <c r="AO26" s="2" t="s">
        <v>29</v>
      </c>
      <c r="AP26" s="2" t="s">
        <v>26</v>
      </c>
      <c r="AQ26" s="2" t="s">
        <v>27</v>
      </c>
      <c r="AR26" s="2" t="s">
        <v>28</v>
      </c>
      <c r="AS26" s="2" t="s">
        <v>29</v>
      </c>
      <c r="AT26" s="2" t="s">
        <v>26</v>
      </c>
      <c r="AU26" s="2" t="s">
        <v>27</v>
      </c>
      <c r="AV26" s="2" t="s">
        <v>28</v>
      </c>
      <c r="AW26" s="2" t="s">
        <v>29</v>
      </c>
      <c r="AX26" s="2" t="s">
        <v>26</v>
      </c>
      <c r="AY26" s="2" t="s">
        <v>27</v>
      </c>
      <c r="AZ26" s="2" t="s">
        <v>28</v>
      </c>
      <c r="BA26" s="2" t="s">
        <v>29</v>
      </c>
      <c r="BF26" t="s">
        <v>26</v>
      </c>
      <c r="BG26" t="s">
        <v>27</v>
      </c>
      <c r="BH26" t="s">
        <v>28</v>
      </c>
      <c r="BI26" t="s">
        <v>29</v>
      </c>
      <c r="BJ26" t="s">
        <v>26</v>
      </c>
      <c r="BK26" t="s">
        <v>27</v>
      </c>
      <c r="BL26" t="s">
        <v>28</v>
      </c>
      <c r="BM26" t="s">
        <v>29</v>
      </c>
      <c r="BN26" t="s">
        <v>26</v>
      </c>
      <c r="BO26" t="s">
        <v>27</v>
      </c>
      <c r="BP26" t="s">
        <v>28</v>
      </c>
      <c r="BQ26" t="s">
        <v>29</v>
      </c>
    </row>
    <row r="27" spans="1:69" x14ac:dyDescent="0.35">
      <c r="A27" t="s">
        <v>14</v>
      </c>
      <c r="B27">
        <v>168</v>
      </c>
      <c r="C27">
        <v>126</v>
      </c>
      <c r="D27">
        <v>156</v>
      </c>
      <c r="E27">
        <v>126</v>
      </c>
      <c r="F27">
        <v>144</v>
      </c>
      <c r="G27">
        <v>135</v>
      </c>
      <c r="H27">
        <v>108</v>
      </c>
      <c r="I27">
        <v>201</v>
      </c>
      <c r="J27">
        <v>213</v>
      </c>
      <c r="K27">
        <v>207</v>
      </c>
      <c r="L27">
        <v>204</v>
      </c>
      <c r="M27">
        <v>42</v>
      </c>
      <c r="N27">
        <v>42</v>
      </c>
      <c r="O27">
        <v>39</v>
      </c>
      <c r="P27">
        <v>36</v>
      </c>
      <c r="Q27">
        <v>36</v>
      </c>
      <c r="R27">
        <v>30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 s="62">
        <f>AU14*AU$32</f>
        <v>0</v>
      </c>
      <c r="AV27" s="62">
        <f t="shared" ref="AV27:AZ27" si="12">AV14*AV$32</f>
        <v>0</v>
      </c>
      <c r="AW27" s="62">
        <f t="shared" si="12"/>
        <v>0</v>
      </c>
      <c r="AX27" s="62">
        <f t="shared" si="12"/>
        <v>0</v>
      </c>
      <c r="AY27" s="62">
        <f t="shared" si="12"/>
        <v>0</v>
      </c>
      <c r="AZ27" s="62">
        <f t="shared" si="12"/>
        <v>0</v>
      </c>
      <c r="BA27" s="62">
        <f>BA14*BA$32</f>
        <v>0</v>
      </c>
      <c r="BE27" t="s">
        <v>134</v>
      </c>
      <c r="BF27" s="62">
        <v>0</v>
      </c>
      <c r="BG27" s="62">
        <v>0</v>
      </c>
      <c r="BH27" s="62">
        <v>0</v>
      </c>
      <c r="BI27" s="62">
        <v>0</v>
      </c>
      <c r="BJ27" s="31">
        <v>0</v>
      </c>
      <c r="BK27" s="31">
        <v>0</v>
      </c>
      <c r="BL27" s="31">
        <v>0</v>
      </c>
      <c r="BM27" s="31">
        <v>0</v>
      </c>
      <c r="BN27" s="31">
        <v>0</v>
      </c>
      <c r="BO27" s="31">
        <v>0</v>
      </c>
      <c r="BP27" s="31">
        <v>0</v>
      </c>
      <c r="BQ27" s="31">
        <v>0</v>
      </c>
    </row>
    <row r="28" spans="1:69" x14ac:dyDescent="0.35">
      <c r="A28" t="s">
        <v>15</v>
      </c>
      <c r="B28">
        <v>135</v>
      </c>
      <c r="C28">
        <v>90</v>
      </c>
      <c r="D28">
        <v>75</v>
      </c>
      <c r="E28">
        <v>219</v>
      </c>
      <c r="F28">
        <v>255</v>
      </c>
      <c r="G28">
        <v>240</v>
      </c>
      <c r="H28">
        <v>228</v>
      </c>
      <c r="I28">
        <v>39</v>
      </c>
      <c r="J28">
        <v>6</v>
      </c>
      <c r="K28">
        <v>9</v>
      </c>
      <c r="L28">
        <v>36</v>
      </c>
      <c r="M28">
        <v>198</v>
      </c>
      <c r="N28">
        <v>93</v>
      </c>
      <c r="O28">
        <v>69</v>
      </c>
      <c r="P28">
        <v>132</v>
      </c>
      <c r="Q28">
        <v>90</v>
      </c>
      <c r="R28">
        <v>144</v>
      </c>
      <c r="AK28">
        <v>78</v>
      </c>
      <c r="AL28">
        <v>72</v>
      </c>
      <c r="AM28">
        <v>60</v>
      </c>
      <c r="AN28">
        <v>57</v>
      </c>
      <c r="AO28">
        <v>51</v>
      </c>
      <c r="AP28">
        <v>60</v>
      </c>
      <c r="AQ28">
        <v>60</v>
      </c>
      <c r="AR28">
        <v>57</v>
      </c>
      <c r="AS28">
        <v>45</v>
      </c>
      <c r="AT28">
        <v>0</v>
      </c>
      <c r="AU28" s="62">
        <f t="shared" ref="AU28:BA28" si="13">AU15*AU$32</f>
        <v>70.814700000000002</v>
      </c>
      <c r="AV28" s="62">
        <f t="shared" si="13"/>
        <v>68.862691512605025</v>
      </c>
      <c r="AW28" s="62">
        <f t="shared" si="13"/>
        <v>46.443851428571413</v>
      </c>
      <c r="AX28" s="62">
        <f t="shared" si="13"/>
        <v>29.302844898444661</v>
      </c>
      <c r="AY28" s="62">
        <f t="shared" si="13"/>
        <v>71.066765627268055</v>
      </c>
      <c r="AZ28" s="62">
        <f t="shared" si="13"/>
        <v>65.834909582517213</v>
      </c>
      <c r="BA28" s="62">
        <f t="shared" si="13"/>
        <v>39.661232611954084</v>
      </c>
      <c r="BE28" t="s">
        <v>135</v>
      </c>
      <c r="BF28" s="62">
        <v>29.302844898444661</v>
      </c>
      <c r="BG28" s="62">
        <v>71.066765627268055</v>
      </c>
      <c r="BH28" s="62">
        <v>65.834909582517213</v>
      </c>
      <c r="BI28" s="62">
        <v>39.661232611954084</v>
      </c>
      <c r="BJ28" s="31">
        <v>39.414160093230578</v>
      </c>
      <c r="BK28" s="31">
        <v>95.589246963864355</v>
      </c>
      <c r="BL28" s="31">
        <v>88.552073186123351</v>
      </c>
      <c r="BM28" s="31">
        <v>53.346839772045072</v>
      </c>
      <c r="BN28" s="31">
        <v>29.302844898444661</v>
      </c>
      <c r="BO28" s="31">
        <v>71.066765627268055</v>
      </c>
      <c r="BP28" s="31">
        <v>65.834909582517213</v>
      </c>
      <c r="BQ28" s="31">
        <v>39.661232611954084</v>
      </c>
    </row>
    <row r="29" spans="1:69" x14ac:dyDescent="0.35">
      <c r="A29" t="s">
        <v>16</v>
      </c>
      <c r="B29">
        <v>45</v>
      </c>
      <c r="C29">
        <v>39</v>
      </c>
      <c r="D29">
        <v>33</v>
      </c>
      <c r="E29">
        <v>33</v>
      </c>
      <c r="F29">
        <v>51</v>
      </c>
      <c r="G29">
        <v>51</v>
      </c>
      <c r="H29">
        <v>48</v>
      </c>
      <c r="I29">
        <v>48</v>
      </c>
      <c r="J29">
        <v>45</v>
      </c>
      <c r="K29">
        <v>42</v>
      </c>
      <c r="L29">
        <v>57</v>
      </c>
      <c r="M29">
        <v>54</v>
      </c>
      <c r="N29">
        <v>30</v>
      </c>
      <c r="O29">
        <v>30</v>
      </c>
      <c r="P29">
        <v>24</v>
      </c>
      <c r="Q29">
        <v>15</v>
      </c>
      <c r="R29">
        <v>36</v>
      </c>
      <c r="AK29">
        <v>27</v>
      </c>
      <c r="AL29">
        <v>27</v>
      </c>
      <c r="AM29">
        <v>24</v>
      </c>
      <c r="AN29">
        <v>18</v>
      </c>
      <c r="AO29">
        <v>15</v>
      </c>
      <c r="AP29">
        <v>54</v>
      </c>
      <c r="AQ29">
        <v>36</v>
      </c>
      <c r="AR29">
        <v>51</v>
      </c>
      <c r="AS29">
        <v>120</v>
      </c>
      <c r="AT29">
        <v>120</v>
      </c>
      <c r="AU29" s="62">
        <f t="shared" ref="AU29:BA29" si="14">AU16*AU$32</f>
        <v>35.407350000000001</v>
      </c>
      <c r="AV29" s="62">
        <f t="shared" si="14"/>
        <v>39.581740966386555</v>
      </c>
      <c r="AW29" s="62">
        <f t="shared" si="14"/>
        <v>50.595257142857129</v>
      </c>
      <c r="AX29" s="62">
        <f t="shared" si="14"/>
        <v>80.637087998312523</v>
      </c>
      <c r="AY29" s="62">
        <f t="shared" si="14"/>
        <v>39.086721094997436</v>
      </c>
      <c r="AZ29" s="62">
        <f t="shared" si="14"/>
        <v>47.788059368011396</v>
      </c>
      <c r="BA29" s="62">
        <f t="shared" si="14"/>
        <v>68.312825401860721</v>
      </c>
      <c r="BE29" t="s">
        <v>136</v>
      </c>
      <c r="BF29" s="62">
        <v>80.637087998312523</v>
      </c>
      <c r="BG29" s="62">
        <v>39.086721094997436</v>
      </c>
      <c r="BH29" s="62">
        <v>47.788059368011396</v>
      </c>
      <c r="BI29" s="62">
        <v>68.312825401860721</v>
      </c>
      <c r="BJ29" s="31">
        <v>108.46192944174192</v>
      </c>
      <c r="BK29" s="31">
        <v>52.574085830125398</v>
      </c>
      <c r="BL29" s="31">
        <v>64.277930317120237</v>
      </c>
      <c r="BM29" s="31">
        <v>91.885025025428817</v>
      </c>
      <c r="BN29" s="31">
        <v>80.637087998312523</v>
      </c>
      <c r="BO29" s="31">
        <v>39.086721094997436</v>
      </c>
      <c r="BP29" s="31">
        <v>47.788059368011396</v>
      </c>
      <c r="BQ29" s="31">
        <v>68.312825401860721</v>
      </c>
    </row>
    <row r="30" spans="1:69" x14ac:dyDescent="0.35">
      <c r="A30" t="s">
        <v>17</v>
      </c>
      <c r="B30">
        <v>21</v>
      </c>
      <c r="C30">
        <v>12</v>
      </c>
      <c r="D30">
        <v>9</v>
      </c>
      <c r="E30">
        <v>6</v>
      </c>
      <c r="F30">
        <v>6</v>
      </c>
      <c r="G30">
        <v>6</v>
      </c>
      <c r="H30">
        <v>9</v>
      </c>
      <c r="I30">
        <v>24</v>
      </c>
      <c r="J30">
        <v>27</v>
      </c>
      <c r="K30">
        <v>27</v>
      </c>
      <c r="L30">
        <v>24</v>
      </c>
      <c r="M30">
        <v>39</v>
      </c>
      <c r="N30">
        <v>33</v>
      </c>
      <c r="O30">
        <v>36</v>
      </c>
      <c r="P30">
        <v>39</v>
      </c>
      <c r="Q30">
        <v>24</v>
      </c>
      <c r="R30">
        <v>27</v>
      </c>
      <c r="AK30">
        <v>27</v>
      </c>
      <c r="AL30">
        <v>30</v>
      </c>
      <c r="AM30">
        <v>27</v>
      </c>
      <c r="AN30">
        <v>24</v>
      </c>
      <c r="AO30">
        <v>39</v>
      </c>
      <c r="AP30">
        <v>33</v>
      </c>
      <c r="AQ30">
        <v>21</v>
      </c>
      <c r="AR30">
        <v>15</v>
      </c>
      <c r="AS30">
        <v>15</v>
      </c>
      <c r="AT30">
        <v>21</v>
      </c>
      <c r="AU30" s="62">
        <f t="shared" ref="AU30:BA30" si="15">AU17*AU$32</f>
        <v>28.325880000000002</v>
      </c>
      <c r="AV30" s="62">
        <f t="shared" si="15"/>
        <v>24.130555336134446</v>
      </c>
      <c r="AW30" s="62">
        <f t="shared" si="15"/>
        <v>28.800377142857137</v>
      </c>
      <c r="AX30" s="62">
        <f t="shared" si="15"/>
        <v>25.612857022344219</v>
      </c>
      <c r="AY30" s="62">
        <f t="shared" si="15"/>
        <v>26.650037110225519</v>
      </c>
      <c r="AZ30" s="62">
        <f t="shared" si="15"/>
        <v>20.356847041962556</v>
      </c>
      <c r="BA30" s="62">
        <f t="shared" si="15"/>
        <v>20.029585700351397</v>
      </c>
      <c r="BE30" t="s">
        <v>137</v>
      </c>
      <c r="BF30" s="62">
        <v>25.612857022344219</v>
      </c>
      <c r="BG30" s="62">
        <v>26.650037110225519</v>
      </c>
      <c r="BH30" s="62">
        <v>20.356847041962556</v>
      </c>
      <c r="BI30" s="62">
        <v>20.029585700351397</v>
      </c>
      <c r="BJ30" s="31">
        <v>34.450895488897835</v>
      </c>
      <c r="BK30" s="31">
        <v>35.845967611449133</v>
      </c>
      <c r="BL30" s="31">
        <v>27.381233156235506</v>
      </c>
      <c r="BM30" s="31">
        <v>26.941046172504372</v>
      </c>
      <c r="BN30" s="31">
        <v>25.612857022344219</v>
      </c>
      <c r="BO30" s="31">
        <v>26.650037110225519</v>
      </c>
      <c r="BP30" s="31">
        <v>20.356847041962556</v>
      </c>
      <c r="BQ30" s="31">
        <v>20.029585700351397</v>
      </c>
    </row>
    <row r="31" spans="1:69" x14ac:dyDescent="0.35">
      <c r="A31" t="s">
        <v>18</v>
      </c>
      <c r="B31">
        <v>6</v>
      </c>
      <c r="C31">
        <v>3</v>
      </c>
      <c r="D31">
        <v>3</v>
      </c>
      <c r="E31">
        <v>3</v>
      </c>
      <c r="F31">
        <v>3</v>
      </c>
      <c r="G31">
        <v>3</v>
      </c>
      <c r="H31">
        <v>3</v>
      </c>
      <c r="I31">
        <v>3</v>
      </c>
      <c r="J31">
        <v>3</v>
      </c>
      <c r="K31">
        <v>3</v>
      </c>
      <c r="L31">
        <v>3</v>
      </c>
      <c r="M31">
        <v>9</v>
      </c>
      <c r="N31">
        <v>9</v>
      </c>
      <c r="O31">
        <v>9</v>
      </c>
      <c r="P31">
        <v>9</v>
      </c>
      <c r="Q31">
        <v>9</v>
      </c>
      <c r="R31">
        <v>6</v>
      </c>
      <c r="AK31">
        <v>0</v>
      </c>
      <c r="AL31">
        <v>0</v>
      </c>
      <c r="AM31">
        <v>9</v>
      </c>
      <c r="AN31">
        <v>3</v>
      </c>
      <c r="AO31">
        <v>3</v>
      </c>
      <c r="AP31">
        <v>3</v>
      </c>
      <c r="AQ31">
        <v>3</v>
      </c>
      <c r="AR31">
        <v>3</v>
      </c>
      <c r="AS31">
        <v>9</v>
      </c>
      <c r="AT31">
        <v>21</v>
      </c>
      <c r="AU31" s="62">
        <f t="shared" ref="AU31:BA31" si="16">AU18*AU$32</f>
        <v>7.0814700000000004</v>
      </c>
      <c r="AV31" s="62">
        <f t="shared" si="16"/>
        <v>3.6243521848739491</v>
      </c>
      <c r="AW31" s="62">
        <f t="shared" si="16"/>
        <v>4.9297942857142845</v>
      </c>
      <c r="AX31" s="62">
        <f t="shared" si="16"/>
        <v>10.96143457312189</v>
      </c>
      <c r="AY31" s="62">
        <f t="shared" si="16"/>
        <v>5.3300074220451048</v>
      </c>
      <c r="AZ31" s="62">
        <f t="shared" si="16"/>
        <v>3.4649952411851168</v>
      </c>
      <c r="BA31" s="62">
        <f t="shared" si="16"/>
        <v>5.7037893053980797</v>
      </c>
      <c r="BE31" t="s">
        <v>138</v>
      </c>
      <c r="BF31" s="62">
        <v>10.96143457312189</v>
      </c>
      <c r="BG31" s="62">
        <v>5.3300074220451048</v>
      </c>
      <c r="BH31" s="62">
        <v>3.4649952411851168</v>
      </c>
      <c r="BI31" s="62">
        <v>5.7037893053980797</v>
      </c>
      <c r="BJ31" s="31">
        <v>14.743815442282546</v>
      </c>
      <c r="BK31" s="31">
        <v>7.1691935222898273</v>
      </c>
      <c r="BL31" s="31">
        <v>4.6606354308485978</v>
      </c>
      <c r="BM31" s="31">
        <v>7.6719535458125039</v>
      </c>
      <c r="BN31" s="31">
        <v>10.96143457312189</v>
      </c>
      <c r="BO31" s="31">
        <v>5.3300074220451048</v>
      </c>
      <c r="BP31" s="31">
        <v>3.4649952411851168</v>
      </c>
      <c r="BQ31" s="31">
        <v>5.7037893053980797</v>
      </c>
    </row>
    <row r="32" spans="1:69" x14ac:dyDescent="0.35">
      <c r="A32" t="s">
        <v>79</v>
      </c>
      <c r="B32">
        <v>375</v>
      </c>
      <c r="C32">
        <v>270</v>
      </c>
      <c r="D32">
        <v>276</v>
      </c>
      <c r="E32">
        <v>387</v>
      </c>
      <c r="F32">
        <v>459</v>
      </c>
      <c r="G32">
        <v>435</v>
      </c>
      <c r="H32">
        <v>396</v>
      </c>
      <c r="I32">
        <v>315</v>
      </c>
      <c r="J32">
        <v>294</v>
      </c>
      <c r="K32">
        <v>288</v>
      </c>
      <c r="L32">
        <v>324</v>
      </c>
      <c r="M32">
        <v>342</v>
      </c>
      <c r="N32">
        <v>207</v>
      </c>
      <c r="O32">
        <v>183</v>
      </c>
      <c r="P32">
        <v>240</v>
      </c>
      <c r="Q32">
        <v>174</v>
      </c>
      <c r="R32">
        <v>243</v>
      </c>
      <c r="S32" t="s">
        <v>93</v>
      </c>
      <c r="T32" t="s">
        <v>94</v>
      </c>
      <c r="U32" t="s">
        <v>95</v>
      </c>
      <c r="V32" t="s">
        <v>96</v>
      </c>
      <c r="W32" t="s">
        <v>97</v>
      </c>
      <c r="X32" t="s">
        <v>98</v>
      </c>
      <c r="Y32" t="s">
        <v>99</v>
      </c>
      <c r="Z32" t="s">
        <v>99</v>
      </c>
      <c r="AA32" t="s">
        <v>100</v>
      </c>
      <c r="AB32" t="s">
        <v>101</v>
      </c>
      <c r="AC32" t="s">
        <v>102</v>
      </c>
      <c r="AD32" t="s">
        <v>103</v>
      </c>
      <c r="AE32" t="s">
        <v>104</v>
      </c>
      <c r="AF32" t="s">
        <v>105</v>
      </c>
      <c r="AG32" t="s">
        <v>106</v>
      </c>
      <c r="AH32" t="s">
        <v>107</v>
      </c>
      <c r="AI32" t="s">
        <v>101</v>
      </c>
      <c r="AJ32" t="s">
        <v>108</v>
      </c>
      <c r="AK32">
        <v>132</v>
      </c>
      <c r="AL32">
        <v>129</v>
      </c>
      <c r="AM32">
        <v>120</v>
      </c>
      <c r="AN32">
        <v>102</v>
      </c>
      <c r="AO32">
        <v>108</v>
      </c>
      <c r="AP32">
        <v>150</v>
      </c>
      <c r="AQ32">
        <v>120</v>
      </c>
      <c r="AR32">
        <v>126</v>
      </c>
      <c r="AS32">
        <v>189</v>
      </c>
      <c r="AT32">
        <v>162</v>
      </c>
      <c r="AU32" s="55">
        <v>141.6294</v>
      </c>
      <c r="AV32" s="55">
        <v>136.19933999999998</v>
      </c>
      <c r="AW32" s="55">
        <v>130.76927999999998</v>
      </c>
      <c r="AX32" s="31">
        <v>146.51422449222329</v>
      </c>
      <c r="AY32" s="31">
        <v>142.13353125453611</v>
      </c>
      <c r="AZ32" s="31">
        <v>137.44481123367629</v>
      </c>
      <c r="BA32" s="31">
        <v>133.70743301956429</v>
      </c>
    </row>
    <row r="33" spans="1:53" x14ac:dyDescent="0.35">
      <c r="B33">
        <v>375</v>
      </c>
      <c r="C33">
        <v>270</v>
      </c>
      <c r="D33">
        <v>276</v>
      </c>
      <c r="E33">
        <v>387</v>
      </c>
      <c r="F33">
        <v>459</v>
      </c>
      <c r="G33">
        <v>435</v>
      </c>
      <c r="H33">
        <v>396</v>
      </c>
      <c r="I33">
        <v>315</v>
      </c>
      <c r="J33">
        <v>294</v>
      </c>
      <c r="K33">
        <v>288</v>
      </c>
      <c r="L33">
        <v>324</v>
      </c>
      <c r="M33">
        <v>342</v>
      </c>
      <c r="N33">
        <v>207</v>
      </c>
      <c r="O33">
        <v>183</v>
      </c>
      <c r="P33">
        <v>240</v>
      </c>
      <c r="Q33">
        <v>174</v>
      </c>
      <c r="R33">
        <v>243</v>
      </c>
      <c r="S33" t="s">
        <v>93</v>
      </c>
      <c r="T33" t="s">
        <v>94</v>
      </c>
      <c r="U33" t="s">
        <v>95</v>
      </c>
      <c r="V33" t="s">
        <v>96</v>
      </c>
      <c r="W33" t="s">
        <v>97</v>
      </c>
      <c r="X33" t="s">
        <v>98</v>
      </c>
      <c r="Y33" t="s">
        <v>99</v>
      </c>
      <c r="Z33" t="s">
        <v>99</v>
      </c>
      <c r="AA33" t="s">
        <v>100</v>
      </c>
      <c r="AB33" t="s">
        <v>101</v>
      </c>
      <c r="AC33" t="s">
        <v>102</v>
      </c>
      <c r="AD33" t="s">
        <v>103</v>
      </c>
      <c r="AE33" t="s">
        <v>104</v>
      </c>
      <c r="AF33" t="s">
        <v>105</v>
      </c>
      <c r="AG33" t="s">
        <v>106</v>
      </c>
      <c r="AH33" t="s">
        <v>107</v>
      </c>
      <c r="AI33" t="s">
        <v>101</v>
      </c>
      <c r="AJ33" t="s">
        <v>108</v>
      </c>
      <c r="AK33">
        <v>132</v>
      </c>
    </row>
    <row r="35" spans="1:53" x14ac:dyDescent="0.35">
      <c r="A35" s="70" t="s">
        <v>128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</row>
    <row r="36" spans="1:53" x14ac:dyDescent="0.35">
      <c r="A36" s="71" t="s">
        <v>77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</row>
    <row r="37" spans="1:53" x14ac:dyDescent="0.35">
      <c r="A37" s="72" t="s">
        <v>45</v>
      </c>
      <c r="B37" s="67">
        <v>2014</v>
      </c>
      <c r="C37" s="68"/>
      <c r="D37" s="68"/>
      <c r="E37" s="69"/>
      <c r="F37" s="67">
        <v>2015</v>
      </c>
      <c r="G37" s="68"/>
      <c r="H37" s="68"/>
      <c r="I37" s="69"/>
      <c r="J37" s="67">
        <v>2016</v>
      </c>
      <c r="K37" s="68"/>
      <c r="L37" s="68"/>
      <c r="M37" s="69"/>
      <c r="N37" s="67">
        <v>2017</v>
      </c>
      <c r="O37" s="68"/>
      <c r="P37" s="68"/>
      <c r="Q37" s="69"/>
      <c r="R37" s="67">
        <v>2018</v>
      </c>
      <c r="S37" s="68"/>
      <c r="T37" s="68"/>
      <c r="U37" s="69"/>
      <c r="V37" s="64">
        <v>2019</v>
      </c>
      <c r="W37" s="65"/>
      <c r="X37" s="65"/>
      <c r="Y37" s="66"/>
      <c r="Z37" s="64">
        <v>2020</v>
      </c>
      <c r="AA37" s="65"/>
      <c r="AB37" s="65"/>
      <c r="AC37" s="66"/>
      <c r="AD37" s="64">
        <v>2021</v>
      </c>
      <c r="AE37" s="65"/>
      <c r="AF37" s="65"/>
      <c r="AG37" s="66"/>
      <c r="AH37" s="64">
        <v>2022</v>
      </c>
      <c r="AI37" s="65"/>
      <c r="AJ37" s="65"/>
      <c r="AK37" s="66"/>
      <c r="AL37" s="64">
        <v>2023</v>
      </c>
      <c r="AM37" s="65"/>
      <c r="AN37" s="65"/>
      <c r="AO37" s="66"/>
      <c r="AP37" s="64">
        <v>2024</v>
      </c>
      <c r="AQ37" s="65"/>
      <c r="AR37" s="65"/>
      <c r="AS37" s="66"/>
      <c r="AT37" s="64">
        <v>2025</v>
      </c>
      <c r="AU37" s="65"/>
      <c r="AV37" s="65"/>
      <c r="AW37" s="66"/>
      <c r="AX37" s="64">
        <v>2026</v>
      </c>
      <c r="AY37" s="65"/>
      <c r="AZ37" s="65"/>
      <c r="BA37" s="66"/>
    </row>
    <row r="38" spans="1:53" x14ac:dyDescent="0.35">
      <c r="A38" s="72"/>
      <c r="B38" s="2" t="s">
        <v>26</v>
      </c>
      <c r="C38" s="2" t="s">
        <v>27</v>
      </c>
      <c r="D38" s="2" t="s">
        <v>28</v>
      </c>
      <c r="E38" s="2" t="s">
        <v>29</v>
      </c>
      <c r="F38" s="2" t="s">
        <v>26</v>
      </c>
      <c r="G38" s="2" t="s">
        <v>27</v>
      </c>
      <c r="H38" s="2" t="s">
        <v>28</v>
      </c>
      <c r="I38" s="2" t="s">
        <v>29</v>
      </c>
      <c r="J38" s="2" t="s">
        <v>26</v>
      </c>
      <c r="K38" s="2" t="s">
        <v>27</v>
      </c>
      <c r="L38" s="2" t="s">
        <v>28</v>
      </c>
      <c r="M38" s="2" t="s">
        <v>29</v>
      </c>
      <c r="N38" s="2" t="s">
        <v>26</v>
      </c>
      <c r="O38" s="2" t="s">
        <v>27</v>
      </c>
      <c r="P38" s="2" t="s">
        <v>28</v>
      </c>
      <c r="Q38" s="2" t="s">
        <v>29</v>
      </c>
      <c r="R38" s="2" t="s">
        <v>26</v>
      </c>
      <c r="S38" s="2" t="s">
        <v>27</v>
      </c>
      <c r="T38" s="2" t="s">
        <v>28</v>
      </c>
      <c r="U38" s="2" t="s">
        <v>29</v>
      </c>
      <c r="V38" s="2" t="s">
        <v>26</v>
      </c>
      <c r="W38" s="2" t="s">
        <v>27</v>
      </c>
      <c r="X38" s="2" t="s">
        <v>28</v>
      </c>
      <c r="Y38" s="2" t="s">
        <v>29</v>
      </c>
      <c r="Z38" s="2" t="s">
        <v>26</v>
      </c>
      <c r="AA38" s="2" t="s">
        <v>27</v>
      </c>
      <c r="AB38" s="2" t="s">
        <v>28</v>
      </c>
      <c r="AC38" s="2" t="s">
        <v>29</v>
      </c>
      <c r="AD38" s="2" t="s">
        <v>26</v>
      </c>
      <c r="AE38" s="2" t="s">
        <v>27</v>
      </c>
      <c r="AF38" s="2" t="s">
        <v>28</v>
      </c>
      <c r="AG38" s="2" t="s">
        <v>29</v>
      </c>
      <c r="AH38" s="2" t="s">
        <v>26</v>
      </c>
      <c r="AI38" s="2" t="s">
        <v>27</v>
      </c>
      <c r="AJ38" s="2" t="s">
        <v>28</v>
      </c>
      <c r="AK38" s="2" t="s">
        <v>29</v>
      </c>
      <c r="AL38" s="2" t="s">
        <v>26</v>
      </c>
      <c r="AM38" s="2" t="s">
        <v>27</v>
      </c>
      <c r="AN38" s="2" t="s">
        <v>28</v>
      </c>
      <c r="AO38" s="2" t="s">
        <v>29</v>
      </c>
      <c r="AP38" s="2" t="s">
        <v>26</v>
      </c>
      <c r="AQ38" s="2" t="s">
        <v>27</v>
      </c>
      <c r="AR38" s="2" t="s">
        <v>28</v>
      </c>
      <c r="AS38" s="2" t="s">
        <v>29</v>
      </c>
      <c r="AT38" s="2" t="s">
        <v>26</v>
      </c>
      <c r="AU38" s="2" t="s">
        <v>27</v>
      </c>
      <c r="AV38" s="2" t="s">
        <v>28</v>
      </c>
      <c r="AW38" s="2" t="s">
        <v>29</v>
      </c>
      <c r="AX38" s="2" t="s">
        <v>26</v>
      </c>
      <c r="AY38" s="2" t="s">
        <v>27</v>
      </c>
      <c r="AZ38" s="2" t="s">
        <v>28</v>
      </c>
      <c r="BA38" s="2" t="s">
        <v>29</v>
      </c>
    </row>
    <row r="39" spans="1:53" x14ac:dyDescent="0.35">
      <c r="A39" t="s">
        <v>14</v>
      </c>
      <c r="B39">
        <v>168</v>
      </c>
      <c r="C39">
        <v>126</v>
      </c>
      <c r="D39">
        <v>156</v>
      </c>
      <c r="E39">
        <v>126</v>
      </c>
      <c r="F39">
        <v>144</v>
      </c>
      <c r="G39">
        <v>135</v>
      </c>
      <c r="H39">
        <v>108</v>
      </c>
      <c r="I39">
        <v>201</v>
      </c>
      <c r="J39">
        <v>213</v>
      </c>
      <c r="K39">
        <v>207</v>
      </c>
      <c r="L39">
        <v>204</v>
      </c>
      <c r="M39">
        <v>42</v>
      </c>
      <c r="N39">
        <v>42</v>
      </c>
      <c r="O39">
        <v>39</v>
      </c>
      <c r="P39">
        <v>36</v>
      </c>
      <c r="Q39">
        <v>36</v>
      </c>
      <c r="R39">
        <v>30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 s="62">
        <f>AU14*AU$44</f>
        <v>0</v>
      </c>
      <c r="AV39" s="62">
        <f t="shared" ref="AV39:BA39" si="17">AV14*AV$44</f>
        <v>0</v>
      </c>
      <c r="AW39" s="62">
        <f t="shared" si="17"/>
        <v>0</v>
      </c>
      <c r="AX39" s="62">
        <f t="shared" si="17"/>
        <v>0</v>
      </c>
      <c r="AY39" s="62">
        <f t="shared" si="17"/>
        <v>0</v>
      </c>
      <c r="AZ39" s="62">
        <f t="shared" si="17"/>
        <v>0</v>
      </c>
      <c r="BA39" s="62">
        <f t="shared" si="17"/>
        <v>0</v>
      </c>
    </row>
    <row r="40" spans="1:53" x14ac:dyDescent="0.35">
      <c r="A40" t="s">
        <v>15</v>
      </c>
      <c r="B40">
        <v>135</v>
      </c>
      <c r="C40">
        <v>90</v>
      </c>
      <c r="D40">
        <v>75</v>
      </c>
      <c r="E40">
        <v>219</v>
      </c>
      <c r="F40">
        <v>255</v>
      </c>
      <c r="G40">
        <v>240</v>
      </c>
      <c r="H40">
        <v>228</v>
      </c>
      <c r="I40">
        <v>39</v>
      </c>
      <c r="J40">
        <v>6</v>
      </c>
      <c r="K40">
        <v>9</v>
      </c>
      <c r="L40">
        <v>36</v>
      </c>
      <c r="M40">
        <v>198</v>
      </c>
      <c r="N40">
        <v>93</v>
      </c>
      <c r="O40">
        <v>69</v>
      </c>
      <c r="P40">
        <v>132</v>
      </c>
      <c r="Q40">
        <v>90</v>
      </c>
      <c r="R40">
        <v>144</v>
      </c>
      <c r="AK40">
        <v>78</v>
      </c>
      <c r="AL40">
        <v>72</v>
      </c>
      <c r="AM40">
        <v>60</v>
      </c>
      <c r="AN40">
        <v>57</v>
      </c>
      <c r="AO40">
        <v>51</v>
      </c>
      <c r="AP40">
        <v>60</v>
      </c>
      <c r="AQ40">
        <v>60</v>
      </c>
      <c r="AR40">
        <v>57</v>
      </c>
      <c r="AS40">
        <v>45</v>
      </c>
      <c r="AT40">
        <v>0</v>
      </c>
      <c r="AU40" s="62">
        <f t="shared" ref="AU40:BA40" si="18">AU15*AU$44</f>
        <v>85.050671019046035</v>
      </c>
      <c r="AV40" s="62">
        <f t="shared" si="18"/>
        <v>83.166520754529841</v>
      </c>
      <c r="AW40" s="62">
        <f t="shared" si="18"/>
        <v>56.831515799587194</v>
      </c>
      <c r="AX40" s="62">
        <f t="shared" si="18"/>
        <v>39.414160093230578</v>
      </c>
      <c r="AY40" s="62">
        <f t="shared" si="18"/>
        <v>95.589246963864355</v>
      </c>
      <c r="AZ40" s="62">
        <f t="shared" si="18"/>
        <v>88.552073186123351</v>
      </c>
      <c r="BA40" s="62">
        <f t="shared" si="18"/>
        <v>53.346839772045072</v>
      </c>
    </row>
    <row r="41" spans="1:53" x14ac:dyDescent="0.35">
      <c r="A41" t="s">
        <v>16</v>
      </c>
      <c r="B41">
        <v>45</v>
      </c>
      <c r="C41">
        <v>39</v>
      </c>
      <c r="D41">
        <v>33</v>
      </c>
      <c r="E41">
        <v>33</v>
      </c>
      <c r="F41">
        <v>51</v>
      </c>
      <c r="G41">
        <v>51</v>
      </c>
      <c r="H41">
        <v>48</v>
      </c>
      <c r="I41">
        <v>48</v>
      </c>
      <c r="J41">
        <v>45</v>
      </c>
      <c r="K41">
        <v>42</v>
      </c>
      <c r="L41">
        <v>57</v>
      </c>
      <c r="M41">
        <v>54</v>
      </c>
      <c r="N41">
        <v>30</v>
      </c>
      <c r="O41">
        <v>30</v>
      </c>
      <c r="P41">
        <v>24</v>
      </c>
      <c r="Q41">
        <v>15</v>
      </c>
      <c r="R41">
        <v>36</v>
      </c>
      <c r="AK41">
        <v>27</v>
      </c>
      <c r="AL41">
        <v>27</v>
      </c>
      <c r="AM41">
        <v>24</v>
      </c>
      <c r="AN41">
        <v>18</v>
      </c>
      <c r="AO41">
        <v>15</v>
      </c>
      <c r="AP41">
        <v>54</v>
      </c>
      <c r="AQ41">
        <v>36</v>
      </c>
      <c r="AR41">
        <v>51</v>
      </c>
      <c r="AS41">
        <v>120</v>
      </c>
      <c r="AT41">
        <v>120</v>
      </c>
      <c r="AU41" s="62">
        <f t="shared" ref="AU41:BA41" si="19">AU16*AU$44</f>
        <v>42.525335509523018</v>
      </c>
      <c r="AV41" s="62">
        <f t="shared" si="19"/>
        <v>47.803471070817018</v>
      </c>
      <c r="AW41" s="62">
        <f t="shared" si="19"/>
        <v>61.911427826365937</v>
      </c>
      <c r="AX41" s="62">
        <f t="shared" si="19"/>
        <v>108.46192944174192</v>
      </c>
      <c r="AY41" s="62">
        <f t="shared" si="19"/>
        <v>52.574085830125398</v>
      </c>
      <c r="AZ41" s="62">
        <f t="shared" si="19"/>
        <v>64.277930317120237</v>
      </c>
      <c r="BA41" s="62">
        <f t="shared" si="19"/>
        <v>91.885025025428817</v>
      </c>
    </row>
    <row r="42" spans="1:53" x14ac:dyDescent="0.35">
      <c r="A42" t="s">
        <v>17</v>
      </c>
      <c r="B42">
        <v>21</v>
      </c>
      <c r="C42">
        <v>12</v>
      </c>
      <c r="D42">
        <v>9</v>
      </c>
      <c r="E42">
        <v>6</v>
      </c>
      <c r="F42">
        <v>6</v>
      </c>
      <c r="G42">
        <v>6</v>
      </c>
      <c r="H42">
        <v>9</v>
      </c>
      <c r="I42">
        <v>24</v>
      </c>
      <c r="J42">
        <v>27</v>
      </c>
      <c r="K42">
        <v>27</v>
      </c>
      <c r="L42">
        <v>24</v>
      </c>
      <c r="M42">
        <v>39</v>
      </c>
      <c r="N42">
        <v>33</v>
      </c>
      <c r="O42">
        <v>36</v>
      </c>
      <c r="P42">
        <v>39</v>
      </c>
      <c r="Q42">
        <v>24</v>
      </c>
      <c r="R42">
        <v>27</v>
      </c>
      <c r="AK42">
        <v>27</v>
      </c>
      <c r="AL42">
        <v>30</v>
      </c>
      <c r="AM42">
        <v>27</v>
      </c>
      <c r="AN42">
        <v>24</v>
      </c>
      <c r="AO42">
        <v>39</v>
      </c>
      <c r="AP42">
        <v>33</v>
      </c>
      <c r="AQ42">
        <v>21</v>
      </c>
      <c r="AR42">
        <v>15</v>
      </c>
      <c r="AS42">
        <v>15</v>
      </c>
      <c r="AT42">
        <v>21</v>
      </c>
      <c r="AU42" s="62">
        <f t="shared" ref="AU42:BA42" si="20">AU17*AU$44</f>
        <v>34.020268407618417</v>
      </c>
      <c r="AV42" s="62">
        <f t="shared" si="20"/>
        <v>29.14283899016073</v>
      </c>
      <c r="AW42" s="62">
        <f t="shared" si="20"/>
        <v>35.241889685777537</v>
      </c>
      <c r="AX42" s="62">
        <f t="shared" si="20"/>
        <v>34.450895488897835</v>
      </c>
      <c r="AY42" s="62">
        <f t="shared" si="20"/>
        <v>35.845967611449133</v>
      </c>
      <c r="AZ42" s="62">
        <f t="shared" si="20"/>
        <v>27.381233156235506</v>
      </c>
      <c r="BA42" s="62">
        <f t="shared" si="20"/>
        <v>26.941046172504372</v>
      </c>
    </row>
    <row r="43" spans="1:53" x14ac:dyDescent="0.35">
      <c r="A43" t="s">
        <v>18</v>
      </c>
      <c r="B43">
        <v>6</v>
      </c>
      <c r="C43">
        <v>3</v>
      </c>
      <c r="D43">
        <v>3</v>
      </c>
      <c r="E43">
        <v>3</v>
      </c>
      <c r="F43">
        <v>3</v>
      </c>
      <c r="G43">
        <v>3</v>
      </c>
      <c r="H43">
        <v>3</v>
      </c>
      <c r="I43">
        <v>3</v>
      </c>
      <c r="J43">
        <v>3</v>
      </c>
      <c r="K43">
        <v>3</v>
      </c>
      <c r="L43">
        <v>3</v>
      </c>
      <c r="M43">
        <v>9</v>
      </c>
      <c r="N43">
        <v>9</v>
      </c>
      <c r="O43">
        <v>9</v>
      </c>
      <c r="P43">
        <v>9</v>
      </c>
      <c r="Q43">
        <v>9</v>
      </c>
      <c r="R43">
        <v>6</v>
      </c>
      <c r="AK43">
        <v>0</v>
      </c>
      <c r="AL43">
        <v>0</v>
      </c>
      <c r="AM43">
        <v>9</v>
      </c>
      <c r="AN43">
        <v>3</v>
      </c>
      <c r="AO43">
        <v>3</v>
      </c>
      <c r="AP43">
        <v>3</v>
      </c>
      <c r="AQ43">
        <v>3</v>
      </c>
      <c r="AR43">
        <v>3</v>
      </c>
      <c r="AS43">
        <v>9</v>
      </c>
      <c r="AT43">
        <v>21</v>
      </c>
      <c r="AU43" s="62">
        <f>AU18*AU$44</f>
        <v>8.5050671019046042</v>
      </c>
      <c r="AV43" s="62">
        <f t="shared" ref="AV43:BA43" si="21">AV18*AV$44</f>
        <v>4.3771853028699912</v>
      </c>
      <c r="AW43" s="62">
        <f t="shared" si="21"/>
        <v>6.0323955317997582</v>
      </c>
      <c r="AX43" s="62">
        <f t="shared" si="21"/>
        <v>14.743815442282546</v>
      </c>
      <c r="AY43" s="62">
        <f t="shared" si="21"/>
        <v>7.1691935222898273</v>
      </c>
      <c r="AZ43" s="62">
        <f t="shared" si="21"/>
        <v>4.6606354308485978</v>
      </c>
      <c r="BA43" s="62">
        <f t="shared" si="21"/>
        <v>7.6719535458125039</v>
      </c>
    </row>
    <row r="44" spans="1:53" x14ac:dyDescent="0.35">
      <c r="A44" t="s">
        <v>79</v>
      </c>
      <c r="B44">
        <v>375</v>
      </c>
      <c r="C44">
        <v>270</v>
      </c>
      <c r="D44">
        <v>276</v>
      </c>
      <c r="E44">
        <v>387</v>
      </c>
      <c r="F44">
        <v>459</v>
      </c>
      <c r="G44">
        <v>435</v>
      </c>
      <c r="H44">
        <v>396</v>
      </c>
      <c r="I44">
        <v>315</v>
      </c>
      <c r="J44">
        <v>294</v>
      </c>
      <c r="K44">
        <v>288</v>
      </c>
      <c r="L44">
        <v>324</v>
      </c>
      <c r="M44">
        <v>342</v>
      </c>
      <c r="N44">
        <v>207</v>
      </c>
      <c r="O44">
        <v>183</v>
      </c>
      <c r="P44">
        <v>240</v>
      </c>
      <c r="Q44">
        <v>174</v>
      </c>
      <c r="R44">
        <v>243</v>
      </c>
      <c r="S44" t="s">
        <v>93</v>
      </c>
      <c r="T44" t="s">
        <v>94</v>
      </c>
      <c r="U44" t="s">
        <v>95</v>
      </c>
      <c r="V44" t="s">
        <v>96</v>
      </c>
      <c r="W44" t="s">
        <v>97</v>
      </c>
      <c r="X44" t="s">
        <v>98</v>
      </c>
      <c r="Y44" t="s">
        <v>99</v>
      </c>
      <c r="Z44" t="s">
        <v>99</v>
      </c>
      <c r="AA44" t="s">
        <v>100</v>
      </c>
      <c r="AB44" t="s">
        <v>101</v>
      </c>
      <c r="AC44" t="s">
        <v>102</v>
      </c>
      <c r="AD44" t="s">
        <v>103</v>
      </c>
      <c r="AE44" t="s">
        <v>104</v>
      </c>
      <c r="AF44" t="s">
        <v>105</v>
      </c>
      <c r="AG44" t="s">
        <v>106</v>
      </c>
      <c r="AH44" t="s">
        <v>107</v>
      </c>
      <c r="AI44" t="s">
        <v>101</v>
      </c>
      <c r="AJ44" t="s">
        <v>108</v>
      </c>
      <c r="AK44">
        <v>132</v>
      </c>
      <c r="AL44">
        <v>129</v>
      </c>
      <c r="AM44">
        <v>120</v>
      </c>
      <c r="AN44">
        <v>102</v>
      </c>
      <c r="AO44">
        <v>108</v>
      </c>
      <c r="AP44">
        <v>150</v>
      </c>
      <c r="AQ44">
        <v>120</v>
      </c>
      <c r="AR44">
        <v>126</v>
      </c>
      <c r="AS44">
        <v>189</v>
      </c>
      <c r="AT44">
        <v>162</v>
      </c>
      <c r="AU44" s="31">
        <v>170.10134203809207</v>
      </c>
      <c r="AV44" s="31">
        <v>164.49001611837758</v>
      </c>
      <c r="AW44" s="31">
        <v>160.01722884353043</v>
      </c>
      <c r="AX44" s="31">
        <v>197.07080046615286</v>
      </c>
      <c r="AY44" s="31">
        <v>191.17849392772871</v>
      </c>
      <c r="AZ44" s="31">
        <v>184.87187209032771</v>
      </c>
      <c r="BA44" s="31">
        <v>179.84486451579079</v>
      </c>
    </row>
    <row r="47" spans="1:53" x14ac:dyDescent="0.35">
      <c r="A47" s="70" t="s">
        <v>129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</row>
    <row r="48" spans="1:53" x14ac:dyDescent="0.35">
      <c r="A48" s="71" t="s">
        <v>77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</row>
    <row r="49" spans="1:53" x14ac:dyDescent="0.35">
      <c r="A49" s="72" t="s">
        <v>45</v>
      </c>
      <c r="B49" s="67">
        <v>2014</v>
      </c>
      <c r="C49" s="68"/>
      <c r="D49" s="68"/>
      <c r="E49" s="69"/>
      <c r="F49" s="67">
        <v>2015</v>
      </c>
      <c r="G49" s="68"/>
      <c r="H49" s="68"/>
      <c r="I49" s="69"/>
      <c r="J49" s="67">
        <v>2016</v>
      </c>
      <c r="K49" s="68"/>
      <c r="L49" s="68"/>
      <c r="M49" s="69"/>
      <c r="N49" s="67">
        <v>2017</v>
      </c>
      <c r="O49" s="68"/>
      <c r="P49" s="68"/>
      <c r="Q49" s="69"/>
      <c r="R49" s="67">
        <v>2018</v>
      </c>
      <c r="S49" s="68"/>
      <c r="T49" s="68"/>
      <c r="U49" s="69"/>
      <c r="V49" s="64">
        <v>2019</v>
      </c>
      <c r="W49" s="65"/>
      <c r="X49" s="65"/>
      <c r="Y49" s="66"/>
      <c r="Z49" s="64">
        <v>2020</v>
      </c>
      <c r="AA49" s="65"/>
      <c r="AB49" s="65"/>
      <c r="AC49" s="66"/>
      <c r="AD49" s="64">
        <v>2021</v>
      </c>
      <c r="AE49" s="65"/>
      <c r="AF49" s="65"/>
      <c r="AG49" s="66"/>
      <c r="AH49" s="64">
        <v>2022</v>
      </c>
      <c r="AI49" s="65"/>
      <c r="AJ49" s="65"/>
      <c r="AK49" s="66"/>
      <c r="AL49" s="64">
        <v>2023</v>
      </c>
      <c r="AM49" s="65"/>
      <c r="AN49" s="65"/>
      <c r="AO49" s="66"/>
      <c r="AP49" s="64">
        <v>2024</v>
      </c>
      <c r="AQ49" s="65"/>
      <c r="AR49" s="65"/>
      <c r="AS49" s="66"/>
      <c r="AT49" s="64">
        <v>2025</v>
      </c>
      <c r="AU49" s="65"/>
      <c r="AV49" s="65"/>
      <c r="AW49" s="66"/>
      <c r="AX49" s="64">
        <v>2026</v>
      </c>
      <c r="AY49" s="65"/>
      <c r="AZ49" s="65"/>
      <c r="BA49" s="66"/>
    </row>
    <row r="50" spans="1:53" x14ac:dyDescent="0.35">
      <c r="A50" s="72"/>
      <c r="B50" s="2" t="s">
        <v>26</v>
      </c>
      <c r="C50" s="2" t="s">
        <v>27</v>
      </c>
      <c r="D50" s="2" t="s">
        <v>28</v>
      </c>
      <c r="E50" s="2" t="s">
        <v>29</v>
      </c>
      <c r="F50" s="2" t="s">
        <v>26</v>
      </c>
      <c r="G50" s="2" t="s">
        <v>27</v>
      </c>
      <c r="H50" s="2" t="s">
        <v>28</v>
      </c>
      <c r="I50" s="2" t="s">
        <v>29</v>
      </c>
      <c r="J50" s="2" t="s">
        <v>26</v>
      </c>
      <c r="K50" s="2" t="s">
        <v>27</v>
      </c>
      <c r="L50" s="2" t="s">
        <v>28</v>
      </c>
      <c r="M50" s="2" t="s">
        <v>29</v>
      </c>
      <c r="N50" s="2" t="s">
        <v>26</v>
      </c>
      <c r="O50" s="2" t="s">
        <v>27</v>
      </c>
      <c r="P50" s="2" t="s">
        <v>28</v>
      </c>
      <c r="Q50" s="2" t="s">
        <v>29</v>
      </c>
      <c r="R50" s="2" t="s">
        <v>26</v>
      </c>
      <c r="S50" s="2" t="s">
        <v>27</v>
      </c>
      <c r="T50" s="2" t="s">
        <v>28</v>
      </c>
      <c r="U50" s="2" t="s">
        <v>29</v>
      </c>
      <c r="V50" s="2" t="s">
        <v>26</v>
      </c>
      <c r="W50" s="2" t="s">
        <v>27</v>
      </c>
      <c r="X50" s="2" t="s">
        <v>28</v>
      </c>
      <c r="Y50" s="2" t="s">
        <v>29</v>
      </c>
      <c r="Z50" s="2" t="s">
        <v>26</v>
      </c>
      <c r="AA50" s="2" t="s">
        <v>27</v>
      </c>
      <c r="AB50" s="2" t="s">
        <v>28</v>
      </c>
      <c r="AC50" s="2" t="s">
        <v>29</v>
      </c>
      <c r="AD50" s="2" t="s">
        <v>26</v>
      </c>
      <c r="AE50" s="2" t="s">
        <v>27</v>
      </c>
      <c r="AF50" s="2" t="s">
        <v>28</v>
      </c>
      <c r="AG50" s="2" t="s">
        <v>29</v>
      </c>
      <c r="AH50" s="2" t="s">
        <v>26</v>
      </c>
      <c r="AI50" s="2" t="s">
        <v>27</v>
      </c>
      <c r="AJ50" s="2" t="s">
        <v>28</v>
      </c>
      <c r="AK50" s="2" t="s">
        <v>29</v>
      </c>
      <c r="AL50" s="2" t="s">
        <v>26</v>
      </c>
      <c r="AM50" s="2" t="s">
        <v>27</v>
      </c>
      <c r="AN50" s="2" t="s">
        <v>28</v>
      </c>
      <c r="AO50" s="2" t="s">
        <v>29</v>
      </c>
      <c r="AP50" s="2" t="s">
        <v>26</v>
      </c>
      <c r="AQ50" s="2" t="s">
        <v>27</v>
      </c>
      <c r="AR50" s="2" t="s">
        <v>28</v>
      </c>
      <c r="AS50" s="2" t="s">
        <v>29</v>
      </c>
      <c r="AT50" s="2" t="s">
        <v>26</v>
      </c>
      <c r="AU50" s="2" t="s">
        <v>27</v>
      </c>
      <c r="AV50" s="2" t="s">
        <v>28</v>
      </c>
      <c r="AW50" s="2" t="s">
        <v>29</v>
      </c>
      <c r="AX50" s="2" t="s">
        <v>26</v>
      </c>
      <c r="AY50" s="2" t="s">
        <v>27</v>
      </c>
      <c r="AZ50" s="2" t="s">
        <v>28</v>
      </c>
      <c r="BA50" s="2" t="s">
        <v>29</v>
      </c>
    </row>
    <row r="51" spans="1:53" x14ac:dyDescent="0.35">
      <c r="A51" t="s">
        <v>14</v>
      </c>
      <c r="B51">
        <v>168</v>
      </c>
      <c r="C51">
        <v>126</v>
      </c>
      <c r="D51">
        <v>156</v>
      </c>
      <c r="E51">
        <v>126</v>
      </c>
      <c r="F51">
        <v>144</v>
      </c>
      <c r="G51">
        <v>135</v>
      </c>
      <c r="H51">
        <v>108</v>
      </c>
      <c r="I51">
        <v>201</v>
      </c>
      <c r="J51">
        <v>213</v>
      </c>
      <c r="K51">
        <v>207</v>
      </c>
      <c r="L51">
        <v>204</v>
      </c>
      <c r="M51">
        <v>42</v>
      </c>
      <c r="N51">
        <v>42</v>
      </c>
      <c r="O51">
        <v>39</v>
      </c>
      <c r="P51">
        <v>36</v>
      </c>
      <c r="Q51">
        <v>36</v>
      </c>
      <c r="R51">
        <v>30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 s="62">
        <f>AU14*AU$56</f>
        <v>0</v>
      </c>
      <c r="AV51" s="62">
        <f t="shared" ref="AV51:BA51" si="22">AV14*AV$56</f>
        <v>0</v>
      </c>
      <c r="AW51" s="62">
        <f t="shared" si="22"/>
        <v>0</v>
      </c>
      <c r="AX51" s="62">
        <f t="shared" si="22"/>
        <v>0</v>
      </c>
      <c r="AY51" s="62">
        <f t="shared" si="22"/>
        <v>0</v>
      </c>
      <c r="AZ51" s="62">
        <f t="shared" si="22"/>
        <v>0</v>
      </c>
      <c r="BA51" s="62">
        <f t="shared" si="22"/>
        <v>0</v>
      </c>
    </row>
    <row r="52" spans="1:53" x14ac:dyDescent="0.35">
      <c r="A52" t="s">
        <v>15</v>
      </c>
      <c r="B52">
        <v>135</v>
      </c>
      <c r="C52">
        <v>90</v>
      </c>
      <c r="D52">
        <v>75</v>
      </c>
      <c r="E52">
        <v>219</v>
      </c>
      <c r="F52">
        <v>255</v>
      </c>
      <c r="G52">
        <v>240</v>
      </c>
      <c r="H52">
        <v>228</v>
      </c>
      <c r="I52">
        <v>39</v>
      </c>
      <c r="J52">
        <v>6</v>
      </c>
      <c r="K52">
        <v>9</v>
      </c>
      <c r="L52">
        <v>36</v>
      </c>
      <c r="M52">
        <v>198</v>
      </c>
      <c r="N52">
        <v>93</v>
      </c>
      <c r="O52">
        <v>69</v>
      </c>
      <c r="P52">
        <v>132</v>
      </c>
      <c r="Q52">
        <v>90</v>
      </c>
      <c r="R52">
        <v>144</v>
      </c>
      <c r="AK52">
        <v>78</v>
      </c>
      <c r="AL52">
        <v>72</v>
      </c>
      <c r="AM52">
        <v>60</v>
      </c>
      <c r="AN52">
        <v>57</v>
      </c>
      <c r="AO52">
        <v>51</v>
      </c>
      <c r="AP52">
        <v>60</v>
      </c>
      <c r="AQ52">
        <v>60</v>
      </c>
      <c r="AR52">
        <v>57</v>
      </c>
      <c r="AS52">
        <v>45</v>
      </c>
      <c r="AT52">
        <v>0</v>
      </c>
      <c r="AU52" s="62">
        <f t="shared" ref="AU52:BA52" si="23">AU15*AU$56</f>
        <v>68.403901227409506</v>
      </c>
      <c r="AV52" s="62">
        <f t="shared" si="23"/>
        <v>66.888531306780493</v>
      </c>
      <c r="AW52" s="62">
        <f t="shared" si="23"/>
        <v>45.708015548617603</v>
      </c>
      <c r="AX52" s="62">
        <f t="shared" si="23"/>
        <v>29.302844898444661</v>
      </c>
      <c r="AY52" s="62">
        <f t="shared" si="23"/>
        <v>71.066765627268055</v>
      </c>
      <c r="AZ52" s="62">
        <f t="shared" si="23"/>
        <v>65.834909582517213</v>
      </c>
      <c r="BA52" s="62">
        <f t="shared" si="23"/>
        <v>39.661232611954084</v>
      </c>
    </row>
    <row r="53" spans="1:53" x14ac:dyDescent="0.35">
      <c r="A53" t="s">
        <v>16</v>
      </c>
      <c r="B53">
        <v>45</v>
      </c>
      <c r="C53">
        <v>39</v>
      </c>
      <c r="D53">
        <v>33</v>
      </c>
      <c r="E53">
        <v>33</v>
      </c>
      <c r="F53">
        <v>51</v>
      </c>
      <c r="G53">
        <v>51</v>
      </c>
      <c r="H53">
        <v>48</v>
      </c>
      <c r="I53">
        <v>48</v>
      </c>
      <c r="J53">
        <v>45</v>
      </c>
      <c r="K53">
        <v>42</v>
      </c>
      <c r="L53">
        <v>57</v>
      </c>
      <c r="M53">
        <v>54</v>
      </c>
      <c r="N53">
        <v>30</v>
      </c>
      <c r="O53">
        <v>30</v>
      </c>
      <c r="P53">
        <v>24</v>
      </c>
      <c r="Q53">
        <v>15</v>
      </c>
      <c r="R53">
        <v>36</v>
      </c>
      <c r="AK53">
        <v>27</v>
      </c>
      <c r="AL53">
        <v>27</v>
      </c>
      <c r="AM53">
        <v>24</v>
      </c>
      <c r="AN53">
        <v>18</v>
      </c>
      <c r="AO53">
        <v>15</v>
      </c>
      <c r="AP53">
        <v>54</v>
      </c>
      <c r="AQ53">
        <v>36</v>
      </c>
      <c r="AR53">
        <v>51</v>
      </c>
      <c r="AS53">
        <v>120</v>
      </c>
      <c r="AT53">
        <v>120</v>
      </c>
      <c r="AU53" s="62">
        <f t="shared" ref="AU53:BA53" si="24">AU16*AU$56</f>
        <v>34.201950613704753</v>
      </c>
      <c r="AV53" s="62">
        <f t="shared" si="24"/>
        <v>38.447008992124523</v>
      </c>
      <c r="AW53" s="62">
        <f t="shared" si="24"/>
        <v>49.793648223354367</v>
      </c>
      <c r="AX53" s="62">
        <f t="shared" si="24"/>
        <v>80.637087998312523</v>
      </c>
      <c r="AY53" s="62">
        <f t="shared" si="24"/>
        <v>39.086721094997436</v>
      </c>
      <c r="AZ53" s="62">
        <f t="shared" si="24"/>
        <v>47.788059368011396</v>
      </c>
      <c r="BA53" s="62">
        <f t="shared" si="24"/>
        <v>68.312825401860721</v>
      </c>
    </row>
    <row r="54" spans="1:53" x14ac:dyDescent="0.35">
      <c r="A54" t="s">
        <v>17</v>
      </c>
      <c r="B54">
        <v>21</v>
      </c>
      <c r="C54">
        <v>12</v>
      </c>
      <c r="D54">
        <v>9</v>
      </c>
      <c r="E54">
        <v>6</v>
      </c>
      <c r="F54">
        <v>6</v>
      </c>
      <c r="G54">
        <v>6</v>
      </c>
      <c r="H54">
        <v>9</v>
      </c>
      <c r="I54">
        <v>24</v>
      </c>
      <c r="J54">
        <v>27</v>
      </c>
      <c r="K54">
        <v>27</v>
      </c>
      <c r="L54">
        <v>24</v>
      </c>
      <c r="M54">
        <v>39</v>
      </c>
      <c r="N54">
        <v>33</v>
      </c>
      <c r="O54">
        <v>36</v>
      </c>
      <c r="P54">
        <v>39</v>
      </c>
      <c r="Q54">
        <v>24</v>
      </c>
      <c r="R54">
        <v>27</v>
      </c>
      <c r="AK54">
        <v>27</v>
      </c>
      <c r="AL54">
        <v>30</v>
      </c>
      <c r="AM54">
        <v>27</v>
      </c>
      <c r="AN54">
        <v>24</v>
      </c>
      <c r="AO54">
        <v>39</v>
      </c>
      <c r="AP54">
        <v>33</v>
      </c>
      <c r="AQ54">
        <v>21</v>
      </c>
      <c r="AR54">
        <v>15</v>
      </c>
      <c r="AS54">
        <v>15</v>
      </c>
      <c r="AT54">
        <v>21</v>
      </c>
      <c r="AU54" s="62">
        <f t="shared" ref="AU54:BA54" si="25">AU17*AU$56</f>
        <v>27.361560490963804</v>
      </c>
      <c r="AV54" s="62">
        <f t="shared" si="25"/>
        <v>23.438778975921693</v>
      </c>
      <c r="AW54" s="62">
        <f t="shared" si="25"/>
        <v>28.344076680986337</v>
      </c>
      <c r="AX54" s="62">
        <f t="shared" si="25"/>
        <v>25.612857022344219</v>
      </c>
      <c r="AY54" s="62">
        <f t="shared" si="25"/>
        <v>26.650037110225519</v>
      </c>
      <c r="AZ54" s="62">
        <f t="shared" si="25"/>
        <v>20.356847041962556</v>
      </c>
      <c r="BA54" s="62">
        <f t="shared" si="25"/>
        <v>20.029585700351397</v>
      </c>
    </row>
    <row r="55" spans="1:53" x14ac:dyDescent="0.35">
      <c r="A55" t="s">
        <v>18</v>
      </c>
      <c r="B55">
        <v>6</v>
      </c>
      <c r="C55">
        <v>3</v>
      </c>
      <c r="D55">
        <v>3</v>
      </c>
      <c r="E55">
        <v>3</v>
      </c>
      <c r="F55">
        <v>3</v>
      </c>
      <c r="G55">
        <v>3</v>
      </c>
      <c r="H55">
        <v>3</v>
      </c>
      <c r="I55">
        <v>3</v>
      </c>
      <c r="J55">
        <v>3</v>
      </c>
      <c r="K55">
        <v>3</v>
      </c>
      <c r="L55">
        <v>3</v>
      </c>
      <c r="M55">
        <v>9</v>
      </c>
      <c r="N55">
        <v>9</v>
      </c>
      <c r="O55">
        <v>9</v>
      </c>
      <c r="P55">
        <v>9</v>
      </c>
      <c r="Q55">
        <v>9</v>
      </c>
      <c r="R55">
        <v>6</v>
      </c>
      <c r="AK55">
        <v>0</v>
      </c>
      <c r="AL55">
        <v>0</v>
      </c>
      <c r="AM55">
        <v>9</v>
      </c>
      <c r="AN55">
        <v>3</v>
      </c>
      <c r="AO55">
        <v>3</v>
      </c>
      <c r="AP55">
        <v>3</v>
      </c>
      <c r="AQ55">
        <v>3</v>
      </c>
      <c r="AR55">
        <v>3</v>
      </c>
      <c r="AS55">
        <v>9</v>
      </c>
      <c r="AT55">
        <v>21</v>
      </c>
      <c r="AU55" s="62">
        <f>AU18*AU$56</f>
        <v>6.8403901227409509</v>
      </c>
      <c r="AV55" s="62">
        <f t="shared" ref="AV55:BA55" si="26">AV18*AV$56</f>
        <v>3.5204490161463418</v>
      </c>
      <c r="AW55" s="62">
        <f t="shared" si="26"/>
        <v>4.8516888012499129</v>
      </c>
      <c r="AX55" s="62">
        <f t="shared" si="26"/>
        <v>10.96143457312189</v>
      </c>
      <c r="AY55" s="62">
        <f t="shared" si="26"/>
        <v>5.3300074220451048</v>
      </c>
      <c r="AZ55" s="62">
        <f t="shared" si="26"/>
        <v>3.4649952411851168</v>
      </c>
      <c r="BA55" s="62">
        <f t="shared" si="26"/>
        <v>5.7037893053980797</v>
      </c>
    </row>
    <row r="56" spans="1:53" x14ac:dyDescent="0.35">
      <c r="A56" t="s">
        <v>79</v>
      </c>
      <c r="B56">
        <v>375</v>
      </c>
      <c r="C56">
        <v>270</v>
      </c>
      <c r="D56">
        <v>276</v>
      </c>
      <c r="E56">
        <v>387</v>
      </c>
      <c r="F56">
        <v>459</v>
      </c>
      <c r="G56">
        <v>435</v>
      </c>
      <c r="H56">
        <v>396</v>
      </c>
      <c r="I56">
        <v>315</v>
      </c>
      <c r="J56">
        <v>294</v>
      </c>
      <c r="K56">
        <v>288</v>
      </c>
      <c r="L56">
        <v>324</v>
      </c>
      <c r="M56">
        <v>342</v>
      </c>
      <c r="N56">
        <v>207</v>
      </c>
      <c r="O56">
        <v>183</v>
      </c>
      <c r="P56">
        <v>240</v>
      </c>
      <c r="Q56">
        <v>174</v>
      </c>
      <c r="R56">
        <v>243</v>
      </c>
      <c r="S56" t="s">
        <v>93</v>
      </c>
      <c r="T56" t="s">
        <v>94</v>
      </c>
      <c r="U56" t="s">
        <v>95</v>
      </c>
      <c r="V56" t="s">
        <v>96</v>
      </c>
      <c r="W56" t="s">
        <v>97</v>
      </c>
      <c r="X56" t="s">
        <v>98</v>
      </c>
      <c r="Y56" t="s">
        <v>99</v>
      </c>
      <c r="Z56" t="s">
        <v>99</v>
      </c>
      <c r="AA56" t="s">
        <v>100</v>
      </c>
      <c r="AB56" t="s">
        <v>101</v>
      </c>
      <c r="AC56" t="s">
        <v>102</v>
      </c>
      <c r="AD56" t="s">
        <v>103</v>
      </c>
      <c r="AE56" t="s">
        <v>104</v>
      </c>
      <c r="AF56" t="s">
        <v>105</v>
      </c>
      <c r="AG56" t="s">
        <v>106</v>
      </c>
      <c r="AH56" t="s">
        <v>107</v>
      </c>
      <c r="AI56" t="s">
        <v>101</v>
      </c>
      <c r="AJ56" t="s">
        <v>108</v>
      </c>
      <c r="AK56">
        <v>132</v>
      </c>
      <c r="AL56">
        <v>129</v>
      </c>
      <c r="AM56">
        <v>120</v>
      </c>
      <c r="AN56">
        <v>102</v>
      </c>
      <c r="AO56">
        <v>108</v>
      </c>
      <c r="AP56">
        <v>150</v>
      </c>
      <c r="AQ56">
        <v>120</v>
      </c>
      <c r="AR56">
        <v>126</v>
      </c>
      <c r="AS56">
        <v>189</v>
      </c>
      <c r="AT56">
        <v>162</v>
      </c>
      <c r="AU56" s="31">
        <v>136.80780245481901</v>
      </c>
      <c r="AV56" s="31">
        <v>132.29476829097305</v>
      </c>
      <c r="AW56" s="31">
        <v>128.69742925420823</v>
      </c>
      <c r="AX56" s="31">
        <v>146.51422449222329</v>
      </c>
      <c r="AY56" s="31">
        <v>142.13353125453611</v>
      </c>
      <c r="AZ56" s="31">
        <v>137.44481123367629</v>
      </c>
      <c r="BA56" s="31">
        <v>133.70743301956429</v>
      </c>
    </row>
  </sheetData>
  <mergeCells count="67">
    <mergeCell ref="BJ25:BM25"/>
    <mergeCell ref="BN25:BQ25"/>
    <mergeCell ref="BF25:BI25"/>
    <mergeCell ref="AD49:AG49"/>
    <mergeCell ref="AH49:AK49"/>
    <mergeCell ref="AL49:AO49"/>
    <mergeCell ref="AP49:AS49"/>
    <mergeCell ref="AT49:AW49"/>
    <mergeCell ref="AX49:BA49"/>
    <mergeCell ref="A47:AT47"/>
    <mergeCell ref="A48:AT48"/>
    <mergeCell ref="A49:A50"/>
    <mergeCell ref="B49:E49"/>
    <mergeCell ref="F49:I49"/>
    <mergeCell ref="J49:M49"/>
    <mergeCell ref="N49:Q49"/>
    <mergeCell ref="R49:U49"/>
    <mergeCell ref="V49:Y49"/>
    <mergeCell ref="Z49:AC49"/>
    <mergeCell ref="AD37:AG37"/>
    <mergeCell ref="AH37:AK37"/>
    <mergeCell ref="AL37:AO37"/>
    <mergeCell ref="AP37:AS37"/>
    <mergeCell ref="AT37:AW37"/>
    <mergeCell ref="AX37:BA37"/>
    <mergeCell ref="A35:AT35"/>
    <mergeCell ref="A36:AT36"/>
    <mergeCell ref="A37:A38"/>
    <mergeCell ref="B37:E37"/>
    <mergeCell ref="F37:I37"/>
    <mergeCell ref="J37:M37"/>
    <mergeCell ref="N37:Q37"/>
    <mergeCell ref="R37:U37"/>
    <mergeCell ref="V37:Y37"/>
    <mergeCell ref="Z37:AC37"/>
    <mergeCell ref="AX12:BA12"/>
    <mergeCell ref="AX25:BA25"/>
    <mergeCell ref="A25:A26"/>
    <mergeCell ref="A12:A13"/>
    <mergeCell ref="B12:E12"/>
    <mergeCell ref="F12:I12"/>
    <mergeCell ref="J12:M12"/>
    <mergeCell ref="N12:Q12"/>
    <mergeCell ref="R12:U12"/>
    <mergeCell ref="V12:Y12"/>
    <mergeCell ref="Z12:AC12"/>
    <mergeCell ref="Z25:AC25"/>
    <mergeCell ref="AD25:AG25"/>
    <mergeCell ref="AH25:AK25"/>
    <mergeCell ref="AL25:AO25"/>
    <mergeCell ref="AP25:AS25"/>
    <mergeCell ref="AT25:AW25"/>
    <mergeCell ref="A2:AT2"/>
    <mergeCell ref="A1:AT1"/>
    <mergeCell ref="A23:AT23"/>
    <mergeCell ref="A24:AT24"/>
    <mergeCell ref="B25:E25"/>
    <mergeCell ref="F25:I25"/>
    <mergeCell ref="J25:M25"/>
    <mergeCell ref="N25:Q25"/>
    <mergeCell ref="R25:U25"/>
    <mergeCell ref="V25:Y25"/>
    <mergeCell ref="AD12:AG12"/>
    <mergeCell ref="AH12:AK12"/>
    <mergeCell ref="AL12:AO12"/>
    <mergeCell ref="AP12:AS12"/>
    <mergeCell ref="AT12:AW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FE79E-CB3D-40C2-A125-697EAD01BD4C}">
  <dimension ref="A1:AW101"/>
  <sheetViews>
    <sheetView topLeftCell="A26" zoomScale="40" zoomScaleNormal="40" workbookViewId="0">
      <selection activeCell="AL20" sqref="AL20:AS20"/>
    </sheetView>
  </sheetViews>
  <sheetFormatPr baseColWidth="10" defaultRowHeight="15.5" x14ac:dyDescent="0.35"/>
  <cols>
    <col min="1" max="1" width="19.25" customWidth="1"/>
    <col min="2" max="2" width="16.58203125" customWidth="1"/>
    <col min="5" max="5" width="16.83203125" customWidth="1"/>
    <col min="16" max="16" width="11.08203125" bestFit="1" customWidth="1"/>
    <col min="21" max="21" width="11.08203125" customWidth="1"/>
    <col min="24" max="24" width="11.08203125" bestFit="1" customWidth="1"/>
    <col min="36" max="36" width="11.33203125" customWidth="1"/>
  </cols>
  <sheetData>
    <row r="1" spans="1:46" ht="22.5" x14ac:dyDescent="0.45">
      <c r="A1" s="74" t="s">
        <v>77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</row>
    <row r="2" spans="1:46" ht="16" thickBot="1" x14ac:dyDescent="0.4">
      <c r="A2" t="s">
        <v>45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0</v>
      </c>
      <c r="H2" s="2" t="s">
        <v>1</v>
      </c>
      <c r="I2" s="2" t="s">
        <v>2</v>
      </c>
      <c r="J2" s="2" t="s">
        <v>3</v>
      </c>
      <c r="K2" s="2" t="s">
        <v>4</v>
      </c>
      <c r="L2" s="2" t="s">
        <v>5</v>
      </c>
      <c r="M2" s="2" t="s">
        <v>6</v>
      </c>
      <c r="N2" s="2" t="s">
        <v>7</v>
      </c>
      <c r="O2" s="2" t="s">
        <v>8</v>
      </c>
      <c r="P2" s="2" t="s">
        <v>9</v>
      </c>
      <c r="Q2" s="2" t="s">
        <v>10</v>
      </c>
      <c r="R2" s="2" t="s">
        <v>11</v>
      </c>
      <c r="S2" s="19" t="s">
        <v>57</v>
      </c>
      <c r="T2" s="2" t="s">
        <v>58</v>
      </c>
      <c r="U2" s="19" t="s">
        <v>59</v>
      </c>
      <c r="V2" s="19" t="s">
        <v>60</v>
      </c>
      <c r="W2" s="19" t="s">
        <v>61</v>
      </c>
      <c r="X2" s="19" t="s">
        <v>62</v>
      </c>
      <c r="Y2" s="19" t="s">
        <v>65</v>
      </c>
      <c r="Z2" s="19" t="s">
        <v>64</v>
      </c>
      <c r="AA2" s="19" t="s">
        <v>66</v>
      </c>
      <c r="AB2" s="19" t="s">
        <v>67</v>
      </c>
      <c r="AC2" s="19" t="s">
        <v>63</v>
      </c>
      <c r="AD2" s="19" t="s">
        <v>68</v>
      </c>
      <c r="AE2" s="19" t="s">
        <v>69</v>
      </c>
      <c r="AF2" s="19" t="s">
        <v>70</v>
      </c>
      <c r="AG2" s="19" t="s">
        <v>71</v>
      </c>
      <c r="AH2" s="19" t="s">
        <v>72</v>
      </c>
      <c r="AI2" s="19" t="s">
        <v>73</v>
      </c>
      <c r="AJ2" s="19" t="s">
        <v>74</v>
      </c>
      <c r="AK2" s="20" t="s">
        <v>40</v>
      </c>
      <c r="AL2" s="20" t="s">
        <v>41</v>
      </c>
      <c r="AM2" s="20" t="s">
        <v>42</v>
      </c>
      <c r="AN2" s="20" t="s">
        <v>43</v>
      </c>
      <c r="AO2" s="20" t="s">
        <v>44</v>
      </c>
      <c r="AP2" s="20" t="s">
        <v>47</v>
      </c>
      <c r="AQ2" s="20" t="s">
        <v>48</v>
      </c>
      <c r="AR2" s="20" t="s">
        <v>49</v>
      </c>
      <c r="AS2" s="20" t="s">
        <v>50</v>
      </c>
      <c r="AT2" s="21" t="s">
        <v>51</v>
      </c>
    </row>
    <row r="3" spans="1:46" ht="16" thickTop="1" x14ac:dyDescent="0.35">
      <c r="A3" t="s">
        <v>14</v>
      </c>
      <c r="B3" s="39">
        <v>168</v>
      </c>
      <c r="C3" s="39">
        <v>126</v>
      </c>
      <c r="D3" s="39">
        <v>156</v>
      </c>
      <c r="E3" s="39">
        <v>126</v>
      </c>
      <c r="F3" s="39">
        <v>144</v>
      </c>
      <c r="G3" s="39">
        <v>135</v>
      </c>
      <c r="H3" s="39">
        <v>108</v>
      </c>
      <c r="I3" s="39">
        <v>201</v>
      </c>
      <c r="J3" s="39">
        <v>213</v>
      </c>
      <c r="K3" s="39">
        <v>207</v>
      </c>
      <c r="L3" s="39">
        <v>204</v>
      </c>
      <c r="M3" s="39">
        <v>42</v>
      </c>
      <c r="N3" s="39">
        <v>42</v>
      </c>
      <c r="O3" s="39">
        <v>39</v>
      </c>
      <c r="P3" s="39">
        <v>36</v>
      </c>
      <c r="Q3" s="39">
        <v>36</v>
      </c>
      <c r="R3" s="39">
        <v>30</v>
      </c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40">
        <v>0</v>
      </c>
      <c r="AL3" s="40">
        <v>0</v>
      </c>
      <c r="AM3" s="40">
        <v>0</v>
      </c>
      <c r="AN3" s="40">
        <v>0</v>
      </c>
      <c r="AO3" s="40">
        <v>0</v>
      </c>
      <c r="AP3" s="40">
        <v>0</v>
      </c>
      <c r="AQ3" s="40">
        <v>0</v>
      </c>
      <c r="AR3" s="40">
        <v>0</v>
      </c>
      <c r="AS3" s="40">
        <v>0</v>
      </c>
      <c r="AT3" s="41">
        <v>0</v>
      </c>
    </row>
    <row r="4" spans="1:46" x14ac:dyDescent="0.35">
      <c r="A4" t="s">
        <v>15</v>
      </c>
      <c r="B4" s="39">
        <v>135</v>
      </c>
      <c r="C4" s="39">
        <v>90</v>
      </c>
      <c r="D4" s="39">
        <v>75</v>
      </c>
      <c r="E4" s="39">
        <v>219</v>
      </c>
      <c r="F4" s="39">
        <v>255</v>
      </c>
      <c r="G4" s="39">
        <v>240</v>
      </c>
      <c r="H4" s="39">
        <v>228</v>
      </c>
      <c r="I4" s="39">
        <v>39</v>
      </c>
      <c r="J4" s="39">
        <v>6</v>
      </c>
      <c r="K4" s="39">
        <v>9</v>
      </c>
      <c r="L4" s="39">
        <v>36</v>
      </c>
      <c r="M4" s="39">
        <v>198</v>
      </c>
      <c r="N4" s="39">
        <v>93</v>
      </c>
      <c r="O4" s="39">
        <v>69</v>
      </c>
      <c r="P4" s="39">
        <v>132</v>
      </c>
      <c r="Q4" s="39">
        <v>90</v>
      </c>
      <c r="R4" s="39">
        <v>144</v>
      </c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42">
        <v>78</v>
      </c>
      <c r="AL4" s="42">
        <v>72</v>
      </c>
      <c r="AM4" s="42">
        <v>60</v>
      </c>
      <c r="AN4" s="42">
        <v>57</v>
      </c>
      <c r="AO4" s="42">
        <v>51</v>
      </c>
      <c r="AP4" s="42">
        <v>60</v>
      </c>
      <c r="AQ4" s="42">
        <v>60</v>
      </c>
      <c r="AR4" s="42">
        <v>57</v>
      </c>
      <c r="AS4" s="42">
        <v>45</v>
      </c>
      <c r="AT4" s="43">
        <v>0</v>
      </c>
    </row>
    <row r="5" spans="1:46" x14ac:dyDescent="0.35">
      <c r="A5" t="s">
        <v>16</v>
      </c>
      <c r="B5" s="39">
        <v>45</v>
      </c>
      <c r="C5" s="39">
        <v>39</v>
      </c>
      <c r="D5" s="39">
        <v>33</v>
      </c>
      <c r="E5" s="39">
        <v>33</v>
      </c>
      <c r="F5" s="39">
        <v>51</v>
      </c>
      <c r="G5" s="39">
        <v>51</v>
      </c>
      <c r="H5" s="39">
        <v>48</v>
      </c>
      <c r="I5" s="39">
        <v>48</v>
      </c>
      <c r="J5" s="39">
        <v>45</v>
      </c>
      <c r="K5" s="39">
        <v>42</v>
      </c>
      <c r="L5" s="39">
        <v>57</v>
      </c>
      <c r="M5" s="39">
        <v>54</v>
      </c>
      <c r="N5" s="39">
        <v>30</v>
      </c>
      <c r="O5" s="39">
        <v>30</v>
      </c>
      <c r="P5" s="39">
        <v>24</v>
      </c>
      <c r="Q5" s="39">
        <v>15</v>
      </c>
      <c r="R5" s="39">
        <v>36</v>
      </c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40">
        <v>27</v>
      </c>
      <c r="AL5" s="40">
        <v>27</v>
      </c>
      <c r="AM5" s="40">
        <v>24</v>
      </c>
      <c r="AN5" s="40">
        <v>18</v>
      </c>
      <c r="AO5" s="40">
        <v>15</v>
      </c>
      <c r="AP5" s="40">
        <v>54</v>
      </c>
      <c r="AQ5" s="40">
        <v>36</v>
      </c>
      <c r="AR5" s="40">
        <v>51</v>
      </c>
      <c r="AS5" s="40">
        <v>120</v>
      </c>
      <c r="AT5" s="41">
        <v>120</v>
      </c>
    </row>
    <row r="6" spans="1:46" x14ac:dyDescent="0.35">
      <c r="A6" t="s">
        <v>17</v>
      </c>
      <c r="B6" s="39">
        <v>21</v>
      </c>
      <c r="C6" s="39">
        <v>12</v>
      </c>
      <c r="D6" s="39">
        <v>9</v>
      </c>
      <c r="E6" s="39">
        <v>6</v>
      </c>
      <c r="F6" s="39">
        <v>6</v>
      </c>
      <c r="G6" s="39">
        <v>6</v>
      </c>
      <c r="H6" s="39">
        <v>9</v>
      </c>
      <c r="I6" s="39">
        <v>24</v>
      </c>
      <c r="J6" s="39">
        <v>27</v>
      </c>
      <c r="K6" s="39">
        <v>27</v>
      </c>
      <c r="L6" s="39">
        <v>24</v>
      </c>
      <c r="M6" s="39">
        <v>39</v>
      </c>
      <c r="N6" s="39">
        <v>33</v>
      </c>
      <c r="O6" s="39">
        <v>36</v>
      </c>
      <c r="P6" s="39">
        <v>39</v>
      </c>
      <c r="Q6" s="39">
        <v>24</v>
      </c>
      <c r="R6" s="39">
        <v>27</v>
      </c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42">
        <v>27</v>
      </c>
      <c r="AL6" s="42">
        <v>30</v>
      </c>
      <c r="AM6" s="42">
        <v>27</v>
      </c>
      <c r="AN6" s="42">
        <v>24</v>
      </c>
      <c r="AO6" s="42">
        <v>39</v>
      </c>
      <c r="AP6" s="42">
        <v>33</v>
      </c>
      <c r="AQ6" s="42">
        <v>21</v>
      </c>
      <c r="AR6" s="42">
        <v>15</v>
      </c>
      <c r="AS6" s="42">
        <v>15</v>
      </c>
      <c r="AT6" s="43">
        <v>21</v>
      </c>
    </row>
    <row r="7" spans="1:46" x14ac:dyDescent="0.35">
      <c r="A7" t="s">
        <v>18</v>
      </c>
      <c r="B7" s="39">
        <v>6</v>
      </c>
      <c r="C7" s="39">
        <v>3</v>
      </c>
      <c r="D7" s="39">
        <v>3</v>
      </c>
      <c r="E7" s="39">
        <v>3</v>
      </c>
      <c r="F7" s="39">
        <v>3</v>
      </c>
      <c r="G7" s="39">
        <v>3</v>
      </c>
      <c r="H7" s="39">
        <v>3</v>
      </c>
      <c r="I7" s="39">
        <v>3</v>
      </c>
      <c r="J7" s="39">
        <v>3</v>
      </c>
      <c r="K7" s="39">
        <v>3</v>
      </c>
      <c r="L7" s="39">
        <v>3</v>
      </c>
      <c r="M7" s="39">
        <v>9</v>
      </c>
      <c r="N7" s="39">
        <v>9</v>
      </c>
      <c r="O7" s="39">
        <v>9</v>
      </c>
      <c r="P7" s="39">
        <v>9</v>
      </c>
      <c r="Q7" s="39">
        <v>9</v>
      </c>
      <c r="R7" s="39">
        <v>6</v>
      </c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44">
        <v>0</v>
      </c>
      <c r="AL7" s="44">
        <v>0</v>
      </c>
      <c r="AM7" s="44">
        <v>9</v>
      </c>
      <c r="AN7" s="44">
        <v>3</v>
      </c>
      <c r="AO7" s="44">
        <v>3</v>
      </c>
      <c r="AP7" s="44">
        <v>3</v>
      </c>
      <c r="AQ7" s="44">
        <v>3</v>
      </c>
      <c r="AR7" s="44">
        <v>3</v>
      </c>
      <c r="AS7" s="44">
        <v>9</v>
      </c>
      <c r="AT7" s="45">
        <v>21</v>
      </c>
    </row>
    <row r="8" spans="1:46" x14ac:dyDescent="0.35">
      <c r="A8" s="32" t="s">
        <v>79</v>
      </c>
      <c r="B8" s="46">
        <f>SUBTOTAL(109,Tabla1[1Q14])</f>
        <v>375</v>
      </c>
      <c r="C8" s="46">
        <f>SUBTOTAL(109,Tabla1[2Q14])</f>
        <v>270</v>
      </c>
      <c r="D8" s="46">
        <f>SUBTOTAL(109,Tabla1[3Q14])</f>
        <v>276</v>
      </c>
      <c r="E8" s="46">
        <f>SUBTOTAL(109,Tabla1[4Q14])</f>
        <v>387</v>
      </c>
      <c r="F8" s="46">
        <f>SUBTOTAL(109,Tabla1[1Q15])</f>
        <v>459</v>
      </c>
      <c r="G8" s="46">
        <f>SUBTOTAL(109,Tabla1[2Q15])</f>
        <v>435</v>
      </c>
      <c r="H8" s="46">
        <f>SUBTOTAL(109,Tabla1[3Q15])</f>
        <v>396</v>
      </c>
      <c r="I8" s="46">
        <f>SUBTOTAL(109,Tabla1[4Q15])</f>
        <v>315</v>
      </c>
      <c r="J8" s="46">
        <f>SUBTOTAL(109,Tabla1[1Q16])</f>
        <v>294</v>
      </c>
      <c r="K8" s="46">
        <f>SUBTOTAL(109,Tabla1[2Q16])</f>
        <v>288</v>
      </c>
      <c r="L8" s="46">
        <f>SUBTOTAL(109,Tabla1[3Q16])</f>
        <v>324</v>
      </c>
      <c r="M8" s="46">
        <f>SUBTOTAL(109,Tabla1[4Q16])</f>
        <v>342</v>
      </c>
      <c r="N8" s="46">
        <f>SUBTOTAL(109,Tabla1[1Q17])</f>
        <v>207</v>
      </c>
      <c r="O8" s="46">
        <f>SUBTOTAL(109,Tabla1[2Q17])</f>
        <v>183</v>
      </c>
      <c r="P8" s="46">
        <f>SUBTOTAL(109,Tabla1[3Q17])</f>
        <v>240</v>
      </c>
      <c r="Q8" s="46">
        <f>SUBTOTAL(109,Tabla1[4Q17])</f>
        <v>174</v>
      </c>
      <c r="R8" s="46">
        <f>SUBTOTAL(109,Tabla1[1Q18])</f>
        <v>243</v>
      </c>
      <c r="S8" s="46" t="s">
        <v>93</v>
      </c>
      <c r="T8" s="46" t="s">
        <v>94</v>
      </c>
      <c r="U8" s="46" t="s">
        <v>95</v>
      </c>
      <c r="V8" s="46" t="s">
        <v>96</v>
      </c>
      <c r="W8" s="46" t="s">
        <v>97</v>
      </c>
      <c r="X8" s="46" t="s">
        <v>98</v>
      </c>
      <c r="Y8" s="46" t="s">
        <v>99</v>
      </c>
      <c r="Z8" s="46" t="s">
        <v>99</v>
      </c>
      <c r="AA8" s="46" t="s">
        <v>100</v>
      </c>
      <c r="AB8" s="46" t="s">
        <v>101</v>
      </c>
      <c r="AC8" s="46" t="s">
        <v>102</v>
      </c>
      <c r="AD8" s="46" t="s">
        <v>103</v>
      </c>
      <c r="AE8" s="46" t="s">
        <v>104</v>
      </c>
      <c r="AF8" s="46" t="s">
        <v>105</v>
      </c>
      <c r="AG8" s="46" t="s">
        <v>106</v>
      </c>
      <c r="AH8" s="46" t="s">
        <v>107</v>
      </c>
      <c r="AI8" s="46" t="s">
        <v>101</v>
      </c>
      <c r="AJ8" s="46" t="s">
        <v>108</v>
      </c>
      <c r="AK8" s="46">
        <f>SUM(AK3:AK7)</f>
        <v>132</v>
      </c>
      <c r="AL8" s="46">
        <f t="shared" ref="AL8:AT8" si="0">SUM(AL3:AL7)</f>
        <v>129</v>
      </c>
      <c r="AM8" s="46">
        <f t="shared" si="0"/>
        <v>120</v>
      </c>
      <c r="AN8" s="46">
        <f t="shared" si="0"/>
        <v>102</v>
      </c>
      <c r="AO8" s="46">
        <f t="shared" si="0"/>
        <v>108</v>
      </c>
      <c r="AP8" s="46">
        <f t="shared" si="0"/>
        <v>150</v>
      </c>
      <c r="AQ8" s="46">
        <f t="shared" si="0"/>
        <v>120</v>
      </c>
      <c r="AR8" s="46">
        <f>SUM(AR3:AR7)</f>
        <v>126</v>
      </c>
      <c r="AS8" s="46">
        <f>SUM(AS3:AS7)</f>
        <v>189</v>
      </c>
      <c r="AT8" s="46">
        <f t="shared" si="0"/>
        <v>162</v>
      </c>
    </row>
    <row r="9" spans="1:46" x14ac:dyDescent="0.35">
      <c r="B9" s="50">
        <v>375</v>
      </c>
      <c r="C9" s="50">
        <v>270</v>
      </c>
      <c r="D9" s="50">
        <v>276</v>
      </c>
      <c r="E9" s="50">
        <v>387</v>
      </c>
      <c r="F9" s="50">
        <v>459</v>
      </c>
      <c r="G9" s="50">
        <v>435</v>
      </c>
      <c r="H9" s="50">
        <v>396</v>
      </c>
      <c r="I9" s="50">
        <v>315</v>
      </c>
      <c r="J9" s="50">
        <v>294</v>
      </c>
      <c r="K9" s="50">
        <v>288</v>
      </c>
      <c r="L9" s="50">
        <v>324</v>
      </c>
      <c r="M9" s="50">
        <v>342</v>
      </c>
      <c r="N9" s="50">
        <v>207</v>
      </c>
      <c r="O9" s="50">
        <v>183</v>
      </c>
      <c r="P9" s="50">
        <v>240</v>
      </c>
      <c r="Q9" s="50">
        <v>174</v>
      </c>
      <c r="R9" s="50">
        <v>243</v>
      </c>
      <c r="S9" s="50">
        <v>337</v>
      </c>
      <c r="T9" s="50">
        <v>256</v>
      </c>
      <c r="U9" s="50">
        <v>230</v>
      </c>
      <c r="V9" s="50">
        <v>254</v>
      </c>
      <c r="W9" s="50">
        <v>355</v>
      </c>
      <c r="X9" s="50">
        <v>299</v>
      </c>
      <c r="Y9" s="50">
        <v>274</v>
      </c>
      <c r="Z9" s="50">
        <v>274</v>
      </c>
      <c r="AA9" s="50">
        <v>205</v>
      </c>
      <c r="AB9" s="50">
        <v>225</v>
      </c>
      <c r="AC9" s="50">
        <v>219</v>
      </c>
      <c r="AD9" s="50">
        <v>212</v>
      </c>
      <c r="AE9" s="50">
        <v>246</v>
      </c>
      <c r="AF9" s="50">
        <v>260</v>
      </c>
      <c r="AG9" s="50">
        <v>217</v>
      </c>
      <c r="AH9" s="50">
        <v>241</v>
      </c>
      <c r="AI9" s="50">
        <v>225</v>
      </c>
      <c r="AJ9" s="50">
        <v>181</v>
      </c>
      <c r="AK9" s="50">
        <v>132</v>
      </c>
      <c r="AL9" s="50">
        <v>129</v>
      </c>
      <c r="AM9" s="50">
        <v>120</v>
      </c>
      <c r="AN9" s="50">
        <v>102</v>
      </c>
      <c r="AO9" s="50">
        <v>108</v>
      </c>
      <c r="AP9" s="50">
        <v>150</v>
      </c>
      <c r="AQ9" s="50">
        <v>120</v>
      </c>
      <c r="AR9" s="50">
        <v>126</v>
      </c>
      <c r="AS9" s="50">
        <v>189</v>
      </c>
      <c r="AT9" s="50">
        <v>162</v>
      </c>
    </row>
    <row r="10" spans="1:46" ht="22.5" x14ac:dyDescent="0.45">
      <c r="A10" s="74" t="s">
        <v>91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</row>
    <row r="11" spans="1:46" x14ac:dyDescent="0.35">
      <c r="A11" s="35" t="s">
        <v>25</v>
      </c>
      <c r="B11" s="2" t="s">
        <v>81</v>
      </c>
      <c r="C11" s="2" t="s">
        <v>82</v>
      </c>
      <c r="D11" s="2" t="s">
        <v>83</v>
      </c>
      <c r="E11" s="2" t="s">
        <v>84</v>
      </c>
      <c r="F11" s="2" t="s">
        <v>52</v>
      </c>
      <c r="G11" t="s">
        <v>53</v>
      </c>
      <c r="H11" t="s">
        <v>54</v>
      </c>
      <c r="I11" t="s">
        <v>55</v>
      </c>
      <c r="J11" t="s">
        <v>56</v>
      </c>
      <c r="K11" t="s">
        <v>85</v>
      </c>
      <c r="L11" t="s">
        <v>86</v>
      </c>
      <c r="M11" t="s">
        <v>87</v>
      </c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</row>
    <row r="12" spans="1:46" x14ac:dyDescent="0.35">
      <c r="A12" s="35" t="s">
        <v>14</v>
      </c>
      <c r="B12" s="1">
        <f>SUM(B3:E3)</f>
        <v>576</v>
      </c>
      <c r="C12" s="1">
        <f>SUM(F3:I3)</f>
        <v>588</v>
      </c>
      <c r="D12" s="1">
        <f>SUM(J3:M3)</f>
        <v>666</v>
      </c>
      <c r="E12" s="1">
        <f>SUM(N3:Q3)</f>
        <v>153</v>
      </c>
      <c r="F12" s="1">
        <f>SUM(R3:U3)</f>
        <v>30</v>
      </c>
      <c r="G12" s="1">
        <f>SUM(V3:Y3)</f>
        <v>0</v>
      </c>
      <c r="H12" s="31">
        <f>SUM(Z3:AC3)</f>
        <v>0</v>
      </c>
      <c r="I12">
        <f>SUM(AD3:AG3)</f>
        <v>0</v>
      </c>
      <c r="J12">
        <f>SUM(AH3:AK3)</f>
        <v>0</v>
      </c>
      <c r="K12">
        <f>SUM(AL3:AO3)</f>
        <v>0</v>
      </c>
      <c r="L12">
        <f>SUM(AP3:AS3)</f>
        <v>0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</row>
    <row r="13" spans="1:46" x14ac:dyDescent="0.35">
      <c r="A13" s="35" t="s">
        <v>15</v>
      </c>
      <c r="B13" s="1">
        <f>SUM(B4:E4)</f>
        <v>519</v>
      </c>
      <c r="C13" s="1">
        <f>SUM(F4:I4)</f>
        <v>762</v>
      </c>
      <c r="D13" s="1">
        <f>SUM(J4:M4)</f>
        <v>249</v>
      </c>
      <c r="E13" s="1">
        <f>SUM(N4:Q4)</f>
        <v>384</v>
      </c>
      <c r="F13" s="1">
        <f>SUM(R4:U4)</f>
        <v>144</v>
      </c>
      <c r="G13" s="1">
        <f>SUM(V4:Y4)</f>
        <v>0</v>
      </c>
      <c r="H13" s="31">
        <f>SUM(Z4:AC4)</f>
        <v>0</v>
      </c>
      <c r="I13">
        <f>SUM(AD4:AG4)</f>
        <v>0</v>
      </c>
      <c r="J13">
        <f>SUM(AH4:AK4)</f>
        <v>78</v>
      </c>
      <c r="K13">
        <f>SUM(AL4:AO4)</f>
        <v>240</v>
      </c>
      <c r="L13">
        <f>SUM(AP4:AS4)</f>
        <v>222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</row>
    <row r="14" spans="1:46" x14ac:dyDescent="0.35">
      <c r="A14" s="35" t="s">
        <v>16</v>
      </c>
      <c r="B14" s="1">
        <f>SUM(B5:E5)</f>
        <v>150</v>
      </c>
      <c r="C14" s="1">
        <f>SUM(F5:I5)</f>
        <v>198</v>
      </c>
      <c r="D14" s="1">
        <f>SUM(J5:M5)</f>
        <v>198</v>
      </c>
      <c r="E14" s="1">
        <f>SUM(N5:Q5)</f>
        <v>99</v>
      </c>
      <c r="F14" s="1">
        <f>SUM(R5:U5)</f>
        <v>36</v>
      </c>
      <c r="G14" s="1">
        <f>SUM(V5:Y5)</f>
        <v>0</v>
      </c>
      <c r="H14" s="31">
        <f>SUM(Z5:AC5)</f>
        <v>0</v>
      </c>
      <c r="I14">
        <f>SUM(AD5:AG5)</f>
        <v>0</v>
      </c>
      <c r="J14">
        <f>SUM(AH5:AK5)</f>
        <v>27</v>
      </c>
      <c r="K14">
        <f>SUM(AL5:AO5)</f>
        <v>84</v>
      </c>
      <c r="L14">
        <f>SUM(AP5:AS5)</f>
        <v>261</v>
      </c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</row>
    <row r="15" spans="1:46" x14ac:dyDescent="0.35">
      <c r="A15" s="35" t="s">
        <v>17</v>
      </c>
      <c r="B15" s="1">
        <f>SUM(B6:E6)</f>
        <v>48</v>
      </c>
      <c r="C15" s="1">
        <f>SUM(F6:I6)</f>
        <v>45</v>
      </c>
      <c r="D15" s="1">
        <f>SUM(J6:M6)</f>
        <v>117</v>
      </c>
      <c r="E15" s="1">
        <f>SUM(N6:Q6)</f>
        <v>132</v>
      </c>
      <c r="F15" s="1">
        <f>SUM(R6:U6)</f>
        <v>27</v>
      </c>
      <c r="G15" s="1">
        <f>SUM(V6:Y6)</f>
        <v>0</v>
      </c>
      <c r="H15" s="31">
        <f>SUM(Z6:AC6)</f>
        <v>0</v>
      </c>
      <c r="I15">
        <f>SUM(AD6:AG6)</f>
        <v>0</v>
      </c>
      <c r="J15">
        <f>SUM(AH6:AK6)</f>
        <v>27</v>
      </c>
      <c r="K15">
        <f>SUM(AL6:AO6)</f>
        <v>120</v>
      </c>
      <c r="L15">
        <f>SUM(AP6:AS6)</f>
        <v>84</v>
      </c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</row>
    <row r="16" spans="1:46" x14ac:dyDescent="0.35">
      <c r="A16" s="35" t="s">
        <v>18</v>
      </c>
      <c r="B16" s="1">
        <f>SUM(B7:E7)</f>
        <v>15</v>
      </c>
      <c r="C16" s="1">
        <f>SUM(F7:I7)</f>
        <v>12</v>
      </c>
      <c r="D16" s="1">
        <f>SUM(J7:M7)</f>
        <v>18</v>
      </c>
      <c r="E16" s="1">
        <f>SUM(N7:Q7)</f>
        <v>36</v>
      </c>
      <c r="F16" s="1">
        <f>SUM(R7:U7)</f>
        <v>6</v>
      </c>
      <c r="G16" s="1">
        <f>SUM(V7:Y7)</f>
        <v>0</v>
      </c>
      <c r="H16" s="31">
        <f>SUM(Z7:AC7)</f>
        <v>0</v>
      </c>
      <c r="I16">
        <f>SUM(AD7:AG7)</f>
        <v>0</v>
      </c>
      <c r="J16">
        <f>SUM(AH7:AK7)</f>
        <v>0</v>
      </c>
      <c r="K16">
        <f>SUM(AL7:AO7)</f>
        <v>15</v>
      </c>
      <c r="L16">
        <f>SUM(AP7:AS7)</f>
        <v>18</v>
      </c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</row>
    <row r="17" spans="1:46" x14ac:dyDescent="0.35">
      <c r="A17" s="37" t="s">
        <v>19</v>
      </c>
      <c r="B17" s="47">
        <f>SUM(B12:B16)</f>
        <v>1308</v>
      </c>
      <c r="C17" s="47">
        <f t="shared" ref="C17" si="1">SUM(C12:C16)</f>
        <v>1605</v>
      </c>
      <c r="D17" s="47">
        <f t="shared" ref="D17" si="2">SUM(D12:D16)</f>
        <v>1248</v>
      </c>
      <c r="E17" s="47">
        <f t="shared" ref="E17" si="3">SUM(E12:E16)</f>
        <v>804</v>
      </c>
      <c r="F17" s="47">
        <f>SUM(R9:U9)</f>
        <v>1066</v>
      </c>
      <c r="G17" s="47">
        <f>SUM(V9:Y9)</f>
        <v>1182</v>
      </c>
      <c r="H17" s="48">
        <f>SUM(Z9:AC9)</f>
        <v>923</v>
      </c>
      <c r="I17" s="47">
        <f>SUM(AD9:AG9)</f>
        <v>935</v>
      </c>
      <c r="J17" s="47">
        <f>SUM(AH9:AK9)</f>
        <v>779</v>
      </c>
      <c r="K17" s="47">
        <f>SUM(K12:K16)</f>
        <v>459</v>
      </c>
      <c r="L17" s="47">
        <f t="shared" ref="L17" si="4">SUM(L12:L16)</f>
        <v>585</v>
      </c>
      <c r="M17" s="47">
        <f t="shared" ref="M17" si="5">SUM(M12:M16)</f>
        <v>0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</row>
    <row r="18" spans="1:46" x14ac:dyDescent="0.35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</row>
    <row r="19" spans="1:46" ht="22.5" x14ac:dyDescent="0.45">
      <c r="A19" s="74" t="s">
        <v>76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</row>
    <row r="20" spans="1:46" x14ac:dyDescent="0.35">
      <c r="A20" t="s">
        <v>46</v>
      </c>
      <c r="B20" t="s">
        <v>20</v>
      </c>
      <c r="C20" t="s">
        <v>21</v>
      </c>
      <c r="D20" t="s">
        <v>22</v>
      </c>
      <c r="E20" t="s">
        <v>23</v>
      </c>
      <c r="F20" t="s">
        <v>24</v>
      </c>
      <c r="G20" t="s">
        <v>0</v>
      </c>
      <c r="H20" t="s">
        <v>1</v>
      </c>
      <c r="I20" t="s">
        <v>2</v>
      </c>
      <c r="J20" t="s">
        <v>3</v>
      </c>
      <c r="K20" t="s">
        <v>4</v>
      </c>
      <c r="L20" t="s">
        <v>5</v>
      </c>
      <c r="M20" t="s">
        <v>6</v>
      </c>
      <c r="N20" t="s">
        <v>7</v>
      </c>
      <c r="O20" t="s">
        <v>8</v>
      </c>
      <c r="P20" t="s">
        <v>9</v>
      </c>
      <c r="Q20" t="s">
        <v>10</v>
      </c>
      <c r="R20" t="s">
        <v>11</v>
      </c>
      <c r="S20" s="19" t="s">
        <v>57</v>
      </c>
      <c r="T20" s="2" t="s">
        <v>58</v>
      </c>
      <c r="U20" s="19" t="s">
        <v>59</v>
      </c>
      <c r="V20" s="19" t="s">
        <v>60</v>
      </c>
      <c r="W20" s="19" t="s">
        <v>61</v>
      </c>
      <c r="X20" s="19" t="s">
        <v>62</v>
      </c>
      <c r="Y20" s="19" t="s">
        <v>65</v>
      </c>
      <c r="Z20" s="19" t="s">
        <v>64</v>
      </c>
      <c r="AA20" s="19" t="s">
        <v>66</v>
      </c>
      <c r="AB20" s="19" t="s">
        <v>67</v>
      </c>
      <c r="AC20" s="19" t="s">
        <v>63</v>
      </c>
      <c r="AD20" s="19" t="s">
        <v>68</v>
      </c>
      <c r="AE20" s="19" t="s">
        <v>69</v>
      </c>
      <c r="AF20" s="19" t="s">
        <v>70</v>
      </c>
      <c r="AG20" s="19" t="s">
        <v>71</v>
      </c>
      <c r="AH20" s="19" t="s">
        <v>72</v>
      </c>
      <c r="AI20" s="19" t="s">
        <v>73</v>
      </c>
      <c r="AJ20" s="19" t="s">
        <v>74</v>
      </c>
      <c r="AK20" t="s">
        <v>40</v>
      </c>
      <c r="AL20" t="s">
        <v>41</v>
      </c>
      <c r="AM20" t="s">
        <v>42</v>
      </c>
      <c r="AN20" t="s">
        <v>43</v>
      </c>
      <c r="AO20" t="s">
        <v>44</v>
      </c>
      <c r="AP20" t="s">
        <v>47</v>
      </c>
      <c r="AQ20" t="s">
        <v>48</v>
      </c>
      <c r="AR20" t="s">
        <v>49</v>
      </c>
      <c r="AS20" t="s">
        <v>50</v>
      </c>
      <c r="AT20" t="s">
        <v>51</v>
      </c>
    </row>
    <row r="21" spans="1:46" x14ac:dyDescent="0.35">
      <c r="A21" t="s">
        <v>14</v>
      </c>
      <c r="B21">
        <v>18</v>
      </c>
      <c r="C21">
        <v>15</v>
      </c>
      <c r="D21">
        <v>15</v>
      </c>
      <c r="E21">
        <v>12</v>
      </c>
      <c r="F21">
        <v>0</v>
      </c>
      <c r="G21">
        <v>30</v>
      </c>
      <c r="H21">
        <v>21</v>
      </c>
      <c r="I21">
        <v>15</v>
      </c>
      <c r="J21">
        <v>78</v>
      </c>
      <c r="K21">
        <v>63</v>
      </c>
      <c r="L21">
        <v>54</v>
      </c>
      <c r="M21">
        <v>45</v>
      </c>
      <c r="N21">
        <v>39</v>
      </c>
      <c r="O21">
        <v>36</v>
      </c>
      <c r="P21">
        <v>33</v>
      </c>
      <c r="Q21">
        <v>30</v>
      </c>
      <c r="R21">
        <v>27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</row>
    <row r="22" spans="1:46" x14ac:dyDescent="0.35">
      <c r="A22" t="s">
        <v>15</v>
      </c>
      <c r="B22">
        <v>9</v>
      </c>
      <c r="C22">
        <v>9</v>
      </c>
      <c r="D22">
        <v>6</v>
      </c>
      <c r="E22">
        <v>6</v>
      </c>
      <c r="F22">
        <v>12</v>
      </c>
      <c r="G22">
        <v>0</v>
      </c>
      <c r="H22">
        <v>0</v>
      </c>
      <c r="I22">
        <v>0</v>
      </c>
      <c r="J22">
        <v>0</v>
      </c>
      <c r="K22">
        <v>6</v>
      </c>
      <c r="L22">
        <v>9</v>
      </c>
      <c r="M22">
        <v>9</v>
      </c>
      <c r="N22">
        <v>9</v>
      </c>
      <c r="O22">
        <v>9</v>
      </c>
      <c r="P22">
        <v>6</v>
      </c>
      <c r="Q22">
        <v>6</v>
      </c>
      <c r="R22">
        <v>6</v>
      </c>
      <c r="AK22">
        <v>33</v>
      </c>
      <c r="AL22">
        <v>24</v>
      </c>
      <c r="AM22">
        <v>18</v>
      </c>
      <c r="AN22">
        <v>15</v>
      </c>
      <c r="AO22">
        <v>12</v>
      </c>
      <c r="AP22">
        <v>0</v>
      </c>
      <c r="AQ22">
        <v>15</v>
      </c>
      <c r="AR22">
        <v>0</v>
      </c>
      <c r="AS22">
        <v>0</v>
      </c>
      <c r="AT22">
        <v>0</v>
      </c>
    </row>
    <row r="23" spans="1:46" x14ac:dyDescent="0.35">
      <c r="A23" t="s">
        <v>16</v>
      </c>
      <c r="B23">
        <v>6</v>
      </c>
      <c r="C23">
        <v>3</v>
      </c>
      <c r="D23">
        <v>0</v>
      </c>
      <c r="E23">
        <v>0</v>
      </c>
      <c r="F23">
        <v>6</v>
      </c>
      <c r="G23">
        <v>3</v>
      </c>
      <c r="H23">
        <v>6</v>
      </c>
      <c r="I23">
        <v>9</v>
      </c>
      <c r="J23">
        <v>6</v>
      </c>
      <c r="K23">
        <v>6</v>
      </c>
      <c r="L23">
        <v>21</v>
      </c>
      <c r="M23">
        <v>24</v>
      </c>
      <c r="N23">
        <v>27</v>
      </c>
      <c r="O23">
        <v>21</v>
      </c>
      <c r="P23">
        <v>15</v>
      </c>
      <c r="Q23">
        <v>6</v>
      </c>
      <c r="R23">
        <v>12</v>
      </c>
      <c r="AK23">
        <v>66</v>
      </c>
      <c r="AL23">
        <v>69</v>
      </c>
      <c r="AM23">
        <v>81</v>
      </c>
      <c r="AN23">
        <v>81</v>
      </c>
      <c r="AO23">
        <v>54</v>
      </c>
      <c r="AP23">
        <v>72</v>
      </c>
      <c r="AQ23">
        <v>72</v>
      </c>
      <c r="AR23">
        <v>75</v>
      </c>
      <c r="AS23">
        <v>69</v>
      </c>
      <c r="AT23">
        <v>66</v>
      </c>
    </row>
    <row r="24" spans="1:46" x14ac:dyDescent="0.35">
      <c r="A24" t="s">
        <v>17</v>
      </c>
      <c r="B24">
        <v>12</v>
      </c>
      <c r="C24">
        <v>6</v>
      </c>
      <c r="D24">
        <v>9</v>
      </c>
      <c r="E24">
        <v>9</v>
      </c>
      <c r="F24">
        <v>21</v>
      </c>
      <c r="G24">
        <v>21</v>
      </c>
      <c r="H24">
        <v>18</v>
      </c>
      <c r="I24">
        <v>12</v>
      </c>
      <c r="J24">
        <v>12</v>
      </c>
      <c r="K24">
        <v>12</v>
      </c>
      <c r="L24">
        <v>9</v>
      </c>
      <c r="M24">
        <v>24</v>
      </c>
      <c r="N24">
        <v>48</v>
      </c>
      <c r="O24">
        <v>57</v>
      </c>
      <c r="P24">
        <v>51</v>
      </c>
      <c r="Q24">
        <v>45</v>
      </c>
      <c r="R24">
        <v>93</v>
      </c>
      <c r="AK24">
        <v>207</v>
      </c>
      <c r="AL24">
        <v>171</v>
      </c>
      <c r="AM24">
        <v>231</v>
      </c>
      <c r="AN24">
        <v>288</v>
      </c>
      <c r="AO24">
        <v>288</v>
      </c>
      <c r="AP24">
        <v>315</v>
      </c>
      <c r="AQ24">
        <v>309</v>
      </c>
      <c r="AR24">
        <v>270</v>
      </c>
      <c r="AS24">
        <v>297</v>
      </c>
      <c r="AT24">
        <v>273</v>
      </c>
    </row>
    <row r="25" spans="1:46" x14ac:dyDescent="0.35">
      <c r="A25" t="s">
        <v>18</v>
      </c>
      <c r="B25">
        <v>24</v>
      </c>
      <c r="C25">
        <v>24</v>
      </c>
      <c r="D25">
        <v>21</v>
      </c>
      <c r="E25">
        <v>18</v>
      </c>
      <c r="F25">
        <v>27</v>
      </c>
      <c r="G25">
        <v>27</v>
      </c>
      <c r="H25">
        <v>24</v>
      </c>
      <c r="I25">
        <v>18</v>
      </c>
      <c r="J25">
        <v>18</v>
      </c>
      <c r="K25">
        <v>18</v>
      </c>
      <c r="L25">
        <v>18</v>
      </c>
      <c r="M25">
        <v>18</v>
      </c>
      <c r="N25">
        <v>15</v>
      </c>
      <c r="O25">
        <v>9</v>
      </c>
      <c r="P25">
        <v>9</v>
      </c>
      <c r="Q25">
        <v>12</v>
      </c>
      <c r="R25">
        <v>42</v>
      </c>
      <c r="AK25">
        <v>105</v>
      </c>
      <c r="AL25">
        <v>102</v>
      </c>
      <c r="AM25">
        <v>111</v>
      </c>
      <c r="AN25">
        <v>102</v>
      </c>
      <c r="AO25">
        <v>87</v>
      </c>
      <c r="AP25">
        <v>105</v>
      </c>
      <c r="AQ25">
        <v>135</v>
      </c>
      <c r="AR25">
        <v>186</v>
      </c>
      <c r="AS25">
        <v>228</v>
      </c>
      <c r="AT25">
        <v>243</v>
      </c>
    </row>
    <row r="26" spans="1:46" x14ac:dyDescent="0.35">
      <c r="A26" t="s">
        <v>79</v>
      </c>
      <c r="B26">
        <f>SUBTOTAL(109,Tabla3[1Q14])</f>
        <v>69</v>
      </c>
      <c r="C26">
        <f>SUBTOTAL(109,Tabla3[2Q14])</f>
        <v>57</v>
      </c>
      <c r="D26">
        <f>SUBTOTAL(109,Tabla3[3Q14])</f>
        <v>51</v>
      </c>
      <c r="E26">
        <f>SUBTOTAL(109,Tabla3[4Q14])</f>
        <v>45</v>
      </c>
      <c r="F26">
        <f>SUBTOTAL(109,Tabla3[1Q15])</f>
        <v>66</v>
      </c>
      <c r="G26">
        <f>SUBTOTAL(109,Tabla3[2Q15])</f>
        <v>81</v>
      </c>
      <c r="H26">
        <f>SUBTOTAL(109,Tabla3[3Q15])</f>
        <v>69</v>
      </c>
      <c r="I26">
        <f>SUBTOTAL(109,Tabla3[4Q15])</f>
        <v>54</v>
      </c>
      <c r="J26">
        <f>SUBTOTAL(109,Tabla3[1Q16])</f>
        <v>114</v>
      </c>
      <c r="K26">
        <f>SUBTOTAL(109,Tabla3[2Q16])</f>
        <v>105</v>
      </c>
      <c r="L26">
        <f>SUBTOTAL(109,Tabla3[3Q16])</f>
        <v>111</v>
      </c>
      <c r="M26">
        <f>SUBTOTAL(109,Tabla3[4Q16])</f>
        <v>120</v>
      </c>
      <c r="N26">
        <f>SUBTOTAL(109,Tabla3[1Q17])</f>
        <v>138</v>
      </c>
      <c r="O26">
        <f>SUBTOTAL(109,Tabla3[2Q17])</f>
        <v>132</v>
      </c>
      <c r="P26">
        <f>SUBTOTAL(109,Tabla3[3Q17])</f>
        <v>114</v>
      </c>
      <c r="Q26">
        <f>SUBTOTAL(109,Tabla3[4Q17])</f>
        <v>99</v>
      </c>
      <c r="R26">
        <f>SUBTOTAL(109,Tabla3[1Q18])</f>
        <v>180</v>
      </c>
      <c r="S26">
        <f>SUBTOTAL(109,Tabla3[2Q18])</f>
        <v>0</v>
      </c>
      <c r="T26">
        <f>SUBTOTAL(109,Tabla3[3Q18])</f>
        <v>0</v>
      </c>
      <c r="U26">
        <f>SUBTOTAL(109,Tabla3[4Q18])</f>
        <v>0</v>
      </c>
      <c r="V26">
        <f>SUBTOTAL(109,Tabla3[1Q19])</f>
        <v>0</v>
      </c>
      <c r="W26">
        <f>SUBTOTAL(109,Tabla3[2Q19])</f>
        <v>0</v>
      </c>
      <c r="X26">
        <f>SUBTOTAL(109,Tabla3[3Q19])</f>
        <v>0</v>
      </c>
      <c r="Y26">
        <f>SUBTOTAL(109,Tabla3[4Q19])</f>
        <v>0</v>
      </c>
      <c r="Z26">
        <f>SUBTOTAL(109,Tabla3[1Q20])</f>
        <v>0</v>
      </c>
      <c r="AA26">
        <f>SUBTOTAL(109,Tabla3[2Q20])</f>
        <v>0</v>
      </c>
      <c r="AB26">
        <f>SUBTOTAL(109,Tabla3[3Q20])</f>
        <v>0</v>
      </c>
      <c r="AC26">
        <f>SUBTOTAL(109,Tabla3[4Q20])</f>
        <v>0</v>
      </c>
      <c r="AD26">
        <f>SUBTOTAL(109,Tabla3[1Q21])</f>
        <v>0</v>
      </c>
      <c r="AE26">
        <f>SUBTOTAL(109,Tabla3[2Q21])</f>
        <v>0</v>
      </c>
      <c r="AF26">
        <f>SUBTOTAL(109,Tabla3[3Q21])</f>
        <v>0</v>
      </c>
      <c r="AG26">
        <f>SUBTOTAL(109,Tabla3[4Q21])</f>
        <v>0</v>
      </c>
      <c r="AH26">
        <f>SUBTOTAL(109,Tabla3[1Q22])</f>
        <v>0</v>
      </c>
      <c r="AI26">
        <f>SUBTOTAL(109,Tabla3[2Q22])</f>
        <v>0</v>
      </c>
      <c r="AJ26">
        <f>SUBTOTAL(109,Tabla3[3Q22])</f>
        <v>0</v>
      </c>
      <c r="AK26">
        <f>SUBTOTAL(109,Tabla3[4Q22])</f>
        <v>411</v>
      </c>
      <c r="AL26">
        <f>SUBTOTAL(109,Tabla3[1Q23])</f>
        <v>366</v>
      </c>
      <c r="AM26">
        <f>SUBTOTAL(109,Tabla3[2Q23])</f>
        <v>441</v>
      </c>
      <c r="AN26">
        <f>SUBTOTAL(109,Tabla3[3Q23])</f>
        <v>486</v>
      </c>
      <c r="AO26">
        <f>SUBTOTAL(109,Tabla3[4Q23])</f>
        <v>441</v>
      </c>
      <c r="AP26">
        <f>SUBTOTAL(109,Tabla3[1Q24])</f>
        <v>492</v>
      </c>
      <c r="AQ26">
        <f>SUBTOTAL(109,Tabla3[2Q24])</f>
        <v>531</v>
      </c>
      <c r="AR26">
        <f>SUBTOTAL(109,Tabla3[3Q24])</f>
        <v>531</v>
      </c>
      <c r="AS26">
        <f>SUBTOTAL(109,Tabla3[4Q24])</f>
        <v>594</v>
      </c>
      <c r="AT26">
        <f>SUBTOTAL(109,Tabla3[1Q25])</f>
        <v>582</v>
      </c>
    </row>
    <row r="27" spans="1:46" x14ac:dyDescent="0.35">
      <c r="B27" s="50">
        <v>69</v>
      </c>
      <c r="C27" s="50">
        <v>57</v>
      </c>
      <c r="D27" s="50">
        <v>51</v>
      </c>
      <c r="E27" s="50">
        <v>45</v>
      </c>
      <c r="F27" s="50">
        <v>66</v>
      </c>
      <c r="G27" s="50">
        <v>81</v>
      </c>
      <c r="H27" s="50">
        <v>69</v>
      </c>
      <c r="I27" s="50">
        <v>54</v>
      </c>
      <c r="J27" s="50">
        <v>114</v>
      </c>
      <c r="K27" s="50">
        <v>105</v>
      </c>
      <c r="L27" s="50">
        <v>111</v>
      </c>
      <c r="M27" s="50">
        <v>120</v>
      </c>
      <c r="N27" s="50">
        <v>138</v>
      </c>
      <c r="O27" s="50">
        <v>132</v>
      </c>
      <c r="P27" s="50">
        <v>114</v>
      </c>
      <c r="Q27" s="50">
        <v>99</v>
      </c>
      <c r="R27" s="50">
        <v>180</v>
      </c>
      <c r="S27" s="50">
        <v>224</v>
      </c>
      <c r="T27" s="50">
        <v>182</v>
      </c>
      <c r="U27" s="50">
        <v>175</v>
      </c>
      <c r="V27" s="50">
        <v>208</v>
      </c>
      <c r="W27" s="50">
        <v>311</v>
      </c>
      <c r="X27" s="50">
        <v>280</v>
      </c>
      <c r="Y27" s="50">
        <v>275</v>
      </c>
      <c r="Z27" s="50">
        <v>296</v>
      </c>
      <c r="AA27" s="50">
        <v>236</v>
      </c>
      <c r="AB27" s="50">
        <v>279</v>
      </c>
      <c r="AC27" s="50">
        <v>290</v>
      </c>
      <c r="AD27" s="50">
        <v>301</v>
      </c>
      <c r="AE27" s="50">
        <v>375</v>
      </c>
      <c r="AF27" s="50">
        <v>427</v>
      </c>
      <c r="AG27" s="50">
        <v>383</v>
      </c>
      <c r="AH27" s="50">
        <v>458</v>
      </c>
      <c r="AI27" s="50">
        <v>462</v>
      </c>
      <c r="AJ27" s="50">
        <v>401</v>
      </c>
      <c r="AK27" s="50">
        <v>411</v>
      </c>
      <c r="AL27" s="50">
        <v>366</v>
      </c>
      <c r="AM27" s="50">
        <v>441</v>
      </c>
      <c r="AN27" s="50">
        <v>486</v>
      </c>
      <c r="AO27" s="50">
        <v>441</v>
      </c>
      <c r="AP27" s="50">
        <v>492</v>
      </c>
      <c r="AQ27" s="50">
        <v>531</v>
      </c>
      <c r="AR27" s="50">
        <v>531</v>
      </c>
      <c r="AS27" s="50">
        <v>594</v>
      </c>
      <c r="AT27" s="50">
        <v>582</v>
      </c>
    </row>
    <row r="28" spans="1:46" ht="22.5" x14ac:dyDescent="0.45">
      <c r="A28" s="74" t="s">
        <v>88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46" x14ac:dyDescent="0.35">
      <c r="A29" s="35" t="s">
        <v>25</v>
      </c>
      <c r="B29" s="2" t="s">
        <v>81</v>
      </c>
      <c r="C29" s="2" t="s">
        <v>82</v>
      </c>
      <c r="D29" s="2" t="s">
        <v>83</v>
      </c>
      <c r="E29" s="2" t="s">
        <v>84</v>
      </c>
      <c r="F29" s="2" t="s">
        <v>52</v>
      </c>
      <c r="G29" t="s">
        <v>53</v>
      </c>
      <c r="H29" t="s">
        <v>54</v>
      </c>
      <c r="I29" t="s">
        <v>55</v>
      </c>
      <c r="J29" t="s">
        <v>56</v>
      </c>
      <c r="K29" t="s">
        <v>85</v>
      </c>
      <c r="L29" t="s">
        <v>86</v>
      </c>
      <c r="M29" t="s">
        <v>87</v>
      </c>
    </row>
    <row r="30" spans="1:46" x14ac:dyDescent="0.35">
      <c r="A30" s="35" t="s">
        <v>14</v>
      </c>
      <c r="B30" s="22">
        <f>SUM(B21:E21)</f>
        <v>60</v>
      </c>
      <c r="C30" s="22">
        <f>SUM(F21:I21)</f>
        <v>66</v>
      </c>
      <c r="D30" s="22">
        <f>SUM(J21:M21)</f>
        <v>240</v>
      </c>
      <c r="E30" s="22">
        <f>SUM(N21:Q21)</f>
        <v>138</v>
      </c>
      <c r="F30" s="22">
        <f>SUM(R21:U21)</f>
        <v>27</v>
      </c>
      <c r="G30" s="22">
        <f>SUM(V21:Y21)</f>
        <v>0</v>
      </c>
      <c r="H30" s="38">
        <f>SUM(Z21:AC21)</f>
        <v>0</v>
      </c>
      <c r="I30" s="26">
        <f>SUM(AD21:AG21)</f>
        <v>0</v>
      </c>
      <c r="J30" s="26">
        <f>SUM(AH21:AK21)</f>
        <v>0</v>
      </c>
      <c r="K30" s="26">
        <f>SUM(AL21:AO21)</f>
        <v>0</v>
      </c>
      <c r="L30" s="26">
        <f>SUM(AP21:AS21)</f>
        <v>0</v>
      </c>
      <c r="M30" s="26"/>
    </row>
    <row r="31" spans="1:46" x14ac:dyDescent="0.35">
      <c r="A31" s="35" t="s">
        <v>15</v>
      </c>
      <c r="B31" s="22">
        <f>SUM(B22:E22)</f>
        <v>30</v>
      </c>
      <c r="C31" s="22">
        <f>SUM(F22:I22)</f>
        <v>12</v>
      </c>
      <c r="D31" s="22">
        <f>SUM(J22:M22)</f>
        <v>24</v>
      </c>
      <c r="E31" s="22">
        <f>SUM(N22:Q22)</f>
        <v>30</v>
      </c>
      <c r="F31" s="22">
        <f>SUM(R22:U22)</f>
        <v>6</v>
      </c>
      <c r="G31" s="22">
        <f>SUM(V22:Y22)</f>
        <v>0</v>
      </c>
      <c r="H31" s="38">
        <f>SUM(Z22:AC22)</f>
        <v>0</v>
      </c>
      <c r="I31" s="26">
        <f>SUM(AD22:AG22)</f>
        <v>0</v>
      </c>
      <c r="J31" s="26">
        <f>SUM(AH22:AK22)</f>
        <v>33</v>
      </c>
      <c r="K31" s="26">
        <f>SUM(AL22:AO22)</f>
        <v>69</v>
      </c>
      <c r="L31" s="26">
        <f>SUM(AP22:AS22)</f>
        <v>15</v>
      </c>
      <c r="M31" s="26"/>
    </row>
    <row r="32" spans="1:46" x14ac:dyDescent="0.35">
      <c r="A32" s="35" t="s">
        <v>16</v>
      </c>
      <c r="B32" s="22">
        <f>SUM(B23:E23)</f>
        <v>9</v>
      </c>
      <c r="C32" s="22">
        <f>SUM(F23:I23)</f>
        <v>24</v>
      </c>
      <c r="D32" s="22">
        <f>SUM(J23:M23)</f>
        <v>57</v>
      </c>
      <c r="E32" s="22">
        <f>SUM(N23:Q23)</f>
        <v>69</v>
      </c>
      <c r="F32" s="22">
        <f>SUM(R23:U23)</f>
        <v>12</v>
      </c>
      <c r="G32" s="22">
        <f>SUM(V23:Y23)</f>
        <v>0</v>
      </c>
      <c r="H32" s="38">
        <f>SUM(Z23:AC23)</f>
        <v>0</v>
      </c>
      <c r="I32" s="26">
        <f>SUM(AD23:AG23)</f>
        <v>0</v>
      </c>
      <c r="J32" s="26">
        <f>SUM(AH23:AK23)</f>
        <v>66</v>
      </c>
      <c r="K32" s="26">
        <f>SUM(AL23:AO23)</f>
        <v>285</v>
      </c>
      <c r="L32" s="26">
        <f>SUM(AP23:AS23)</f>
        <v>288</v>
      </c>
      <c r="M32" s="26"/>
    </row>
    <row r="33" spans="1:49" x14ac:dyDescent="0.35">
      <c r="A33" s="35" t="s">
        <v>17</v>
      </c>
      <c r="B33" s="22">
        <f>SUM(B24:E24)</f>
        <v>36</v>
      </c>
      <c r="C33" s="22">
        <f>SUM(F24:I24)</f>
        <v>72</v>
      </c>
      <c r="D33" s="22">
        <f>SUM(J24:M24)</f>
        <v>57</v>
      </c>
      <c r="E33" s="22">
        <f>SUM(N24:Q24)</f>
        <v>201</v>
      </c>
      <c r="F33" s="22">
        <f>SUM(R24:U24)</f>
        <v>93</v>
      </c>
      <c r="G33" s="22">
        <f>SUM(V24:Y24)</f>
        <v>0</v>
      </c>
      <c r="H33" s="38">
        <f>SUM(Z24:AC24)</f>
        <v>0</v>
      </c>
      <c r="I33" s="26">
        <f>SUM(AD24:AG24)</f>
        <v>0</v>
      </c>
      <c r="J33" s="26">
        <f>SUM(AH24:AK24)</f>
        <v>207</v>
      </c>
      <c r="K33" s="26">
        <f>SUM(AL24:AO24)</f>
        <v>978</v>
      </c>
      <c r="L33" s="26">
        <f>SUM(AP24:AS24)</f>
        <v>1191</v>
      </c>
      <c r="M33" s="26"/>
    </row>
    <row r="34" spans="1:49" x14ac:dyDescent="0.35">
      <c r="A34" s="35" t="s">
        <v>18</v>
      </c>
      <c r="B34" s="22">
        <f>SUM(B25:E25)</f>
        <v>87</v>
      </c>
      <c r="C34" s="22">
        <f>SUM(F25:I25)</f>
        <v>96</v>
      </c>
      <c r="D34" s="22">
        <f>SUM(J25:M25)</f>
        <v>72</v>
      </c>
      <c r="E34" s="22">
        <f>SUM(N25:Q25)</f>
        <v>45</v>
      </c>
      <c r="F34" s="22">
        <f>SUM(R25:U25)</f>
        <v>42</v>
      </c>
      <c r="G34" s="22">
        <f>SUM(V25:Y25)</f>
        <v>0</v>
      </c>
      <c r="H34" s="38">
        <f>SUM(Z25:AC25)</f>
        <v>0</v>
      </c>
      <c r="I34" s="26">
        <f>SUM(AD25:AG25)</f>
        <v>0</v>
      </c>
      <c r="J34" s="26">
        <f>SUM(AH25:AK25)</f>
        <v>105</v>
      </c>
      <c r="K34" s="26">
        <f>SUM(AL25:AO25)</f>
        <v>402</v>
      </c>
      <c r="L34" s="26">
        <f>SUM(AP25:AS25)</f>
        <v>654</v>
      </c>
      <c r="M34" s="26"/>
    </row>
    <row r="35" spans="1:49" x14ac:dyDescent="0.35">
      <c r="A35" s="37" t="s">
        <v>19</v>
      </c>
      <c r="B35" s="24">
        <f>SUM(B30:B34)</f>
        <v>222</v>
      </c>
      <c r="C35" s="24">
        <f t="shared" ref="C35" si="6">SUM(C30:C34)</f>
        <v>270</v>
      </c>
      <c r="D35" s="24">
        <f t="shared" ref="D35" si="7">SUM(D30:D34)</f>
        <v>450</v>
      </c>
      <c r="E35" s="24">
        <f t="shared" ref="E35" si="8">SUM(E30:E34)</f>
        <v>483</v>
      </c>
      <c r="F35" s="24">
        <f>SUM(R27:U27)</f>
        <v>761</v>
      </c>
      <c r="G35" s="24">
        <f>SUM(V27:Y27)</f>
        <v>1074</v>
      </c>
      <c r="H35" s="49">
        <f>SUM(Z27:AC27)</f>
        <v>1101</v>
      </c>
      <c r="I35" s="24">
        <f>SUM(AD27:AG27)</f>
        <v>1486</v>
      </c>
      <c r="J35" s="24">
        <f>SUM(AH27:AK27)</f>
        <v>1732</v>
      </c>
      <c r="K35" s="24">
        <f>SUM(K30:K34)</f>
        <v>1734</v>
      </c>
      <c r="L35" s="24">
        <f>SUM(L30:L34)</f>
        <v>2148</v>
      </c>
      <c r="M35" s="24">
        <f t="shared" ref="M35" si="9">SUM(M30:M34)</f>
        <v>0</v>
      </c>
    </row>
    <row r="37" spans="1:49" ht="22.5" x14ac:dyDescent="0.45">
      <c r="A37" s="74" t="s">
        <v>75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19"/>
      <c r="AV37" s="19"/>
      <c r="AW37" s="19"/>
    </row>
    <row r="38" spans="1:49" ht="16" thickBot="1" x14ac:dyDescent="0.4">
      <c r="A38" s="35" t="s">
        <v>79</v>
      </c>
      <c r="B38" s="20" t="s">
        <v>20</v>
      </c>
      <c r="C38" s="20" t="s">
        <v>21</v>
      </c>
      <c r="D38" s="20" t="s">
        <v>22</v>
      </c>
      <c r="E38" s="20" t="s">
        <v>23</v>
      </c>
      <c r="F38" s="20" t="s">
        <v>24</v>
      </c>
      <c r="G38" s="20" t="s">
        <v>0</v>
      </c>
      <c r="H38" s="20" t="s">
        <v>1</v>
      </c>
      <c r="I38" s="20" t="s">
        <v>2</v>
      </c>
      <c r="J38" s="20" t="s">
        <v>3</v>
      </c>
      <c r="K38" s="20" t="s">
        <v>4</v>
      </c>
      <c r="L38" s="20" t="s">
        <v>5</v>
      </c>
      <c r="M38" s="20" t="s">
        <v>6</v>
      </c>
      <c r="N38" s="20" t="s">
        <v>7</v>
      </c>
      <c r="O38" s="20" t="s">
        <v>8</v>
      </c>
      <c r="P38" s="20" t="s">
        <v>9</v>
      </c>
      <c r="Q38" s="20" t="s">
        <v>10</v>
      </c>
      <c r="R38" s="20" t="s">
        <v>11</v>
      </c>
      <c r="S38" s="33" t="s">
        <v>57</v>
      </c>
      <c r="T38" s="34" t="s">
        <v>58</v>
      </c>
      <c r="U38" s="33" t="s">
        <v>59</v>
      </c>
      <c r="V38" s="33" t="s">
        <v>60</v>
      </c>
      <c r="W38" s="33" t="s">
        <v>61</v>
      </c>
      <c r="X38" s="33" t="s">
        <v>62</v>
      </c>
      <c r="Y38" s="33" t="s">
        <v>65</v>
      </c>
      <c r="Z38" s="33" t="s">
        <v>64</v>
      </c>
      <c r="AA38" s="33" t="s">
        <v>66</v>
      </c>
      <c r="AB38" s="33" t="s">
        <v>67</v>
      </c>
      <c r="AC38" s="33" t="s">
        <v>63</v>
      </c>
      <c r="AD38" s="33" t="s">
        <v>68</v>
      </c>
      <c r="AE38" s="33" t="s">
        <v>69</v>
      </c>
      <c r="AF38" s="33" t="s">
        <v>70</v>
      </c>
      <c r="AG38" s="33" t="s">
        <v>71</v>
      </c>
      <c r="AH38" s="33" t="s">
        <v>72</v>
      </c>
      <c r="AI38" s="33" t="s">
        <v>73</v>
      </c>
      <c r="AJ38" s="33" t="s">
        <v>74</v>
      </c>
      <c r="AK38" s="20" t="s">
        <v>40</v>
      </c>
      <c r="AL38" s="20" t="s">
        <v>41</v>
      </c>
      <c r="AM38" s="20" t="s">
        <v>42</v>
      </c>
      <c r="AN38" s="20" t="s">
        <v>43</v>
      </c>
      <c r="AO38" s="20" t="s">
        <v>44</v>
      </c>
      <c r="AP38" s="20" t="s">
        <v>47</v>
      </c>
      <c r="AQ38" s="20" t="s">
        <v>48</v>
      </c>
      <c r="AR38" s="20" t="s">
        <v>49</v>
      </c>
      <c r="AS38" s="20" t="s">
        <v>50</v>
      </c>
      <c r="AT38" s="21" t="s">
        <v>51</v>
      </c>
    </row>
    <row r="39" spans="1:49" ht="16" thickTop="1" x14ac:dyDescent="0.35">
      <c r="A39" s="35" t="s">
        <v>14</v>
      </c>
      <c r="B39">
        <f t="shared" ref="B39:R39" si="10">B3+B21</f>
        <v>186</v>
      </c>
      <c r="C39">
        <f t="shared" si="10"/>
        <v>141</v>
      </c>
      <c r="D39">
        <f t="shared" si="10"/>
        <v>171</v>
      </c>
      <c r="E39">
        <f t="shared" si="10"/>
        <v>138</v>
      </c>
      <c r="F39">
        <f t="shared" si="10"/>
        <v>144</v>
      </c>
      <c r="G39">
        <f t="shared" si="10"/>
        <v>165</v>
      </c>
      <c r="H39">
        <f t="shared" si="10"/>
        <v>129</v>
      </c>
      <c r="I39">
        <f t="shared" si="10"/>
        <v>216</v>
      </c>
      <c r="J39">
        <f t="shared" si="10"/>
        <v>291</v>
      </c>
      <c r="K39">
        <f t="shared" si="10"/>
        <v>270</v>
      </c>
      <c r="L39">
        <f t="shared" si="10"/>
        <v>258</v>
      </c>
      <c r="M39">
        <f t="shared" si="10"/>
        <v>87</v>
      </c>
      <c r="N39">
        <f t="shared" si="10"/>
        <v>81</v>
      </c>
      <c r="O39">
        <f t="shared" si="10"/>
        <v>75</v>
      </c>
      <c r="P39">
        <f t="shared" si="10"/>
        <v>69</v>
      </c>
      <c r="Q39">
        <f t="shared" si="10"/>
        <v>66</v>
      </c>
      <c r="R39">
        <f t="shared" si="10"/>
        <v>57</v>
      </c>
      <c r="S39">
        <v>93</v>
      </c>
      <c r="T39">
        <v>87</v>
      </c>
      <c r="U39">
        <v>81</v>
      </c>
      <c r="V39">
        <v>75</v>
      </c>
      <c r="W39">
        <v>120</v>
      </c>
      <c r="X39">
        <v>114</v>
      </c>
      <c r="Y39">
        <v>105</v>
      </c>
      <c r="Z39">
        <v>117</v>
      </c>
      <c r="AA39">
        <v>48</v>
      </c>
      <c r="AB39">
        <v>30</v>
      </c>
      <c r="AC39" s="31">
        <f>(AB39+AD39)/2</f>
        <v>31.5</v>
      </c>
      <c r="AD39">
        <v>33</v>
      </c>
      <c r="AE39">
        <v>33</v>
      </c>
      <c r="AF39">
        <v>33</v>
      </c>
      <c r="AG39">
        <v>0</v>
      </c>
      <c r="AH39">
        <v>0</v>
      </c>
      <c r="AI39">
        <v>0</v>
      </c>
      <c r="AJ39">
        <v>0</v>
      </c>
      <c r="AK39">
        <f t="shared" ref="AK39:AT39" si="11">AK3+AK21</f>
        <v>0</v>
      </c>
      <c r="AL39">
        <f t="shared" si="11"/>
        <v>0</v>
      </c>
      <c r="AM39">
        <f t="shared" si="11"/>
        <v>0</v>
      </c>
      <c r="AN39">
        <f t="shared" si="11"/>
        <v>0</v>
      </c>
      <c r="AO39">
        <f t="shared" si="11"/>
        <v>0</v>
      </c>
      <c r="AP39">
        <f t="shared" si="11"/>
        <v>0</v>
      </c>
      <c r="AQ39">
        <f t="shared" si="11"/>
        <v>0</v>
      </c>
      <c r="AR39">
        <f t="shared" si="11"/>
        <v>0</v>
      </c>
      <c r="AS39">
        <f t="shared" si="11"/>
        <v>0</v>
      </c>
      <c r="AT39">
        <f t="shared" si="11"/>
        <v>0</v>
      </c>
    </row>
    <row r="40" spans="1:49" x14ac:dyDescent="0.35">
      <c r="A40" s="35" t="s">
        <v>15</v>
      </c>
      <c r="B40">
        <f t="shared" ref="B40:R40" si="12">B4+B22</f>
        <v>144</v>
      </c>
      <c r="C40">
        <f t="shared" si="12"/>
        <v>99</v>
      </c>
      <c r="D40">
        <f t="shared" si="12"/>
        <v>81</v>
      </c>
      <c r="E40">
        <f t="shared" si="12"/>
        <v>225</v>
      </c>
      <c r="F40">
        <f t="shared" si="12"/>
        <v>267</v>
      </c>
      <c r="G40">
        <f t="shared" si="12"/>
        <v>240</v>
      </c>
      <c r="H40">
        <f t="shared" si="12"/>
        <v>228</v>
      </c>
      <c r="I40">
        <f t="shared" si="12"/>
        <v>39</v>
      </c>
      <c r="J40">
        <f t="shared" si="12"/>
        <v>6</v>
      </c>
      <c r="K40">
        <f t="shared" si="12"/>
        <v>15</v>
      </c>
      <c r="L40">
        <f t="shared" si="12"/>
        <v>45</v>
      </c>
      <c r="M40">
        <f t="shared" si="12"/>
        <v>207</v>
      </c>
      <c r="N40">
        <f t="shared" si="12"/>
        <v>102</v>
      </c>
      <c r="O40">
        <f t="shared" si="12"/>
        <v>78</v>
      </c>
      <c r="P40">
        <f t="shared" si="12"/>
        <v>138</v>
      </c>
      <c r="Q40">
        <f t="shared" si="12"/>
        <v>96</v>
      </c>
      <c r="R40">
        <f t="shared" si="12"/>
        <v>150</v>
      </c>
      <c r="S40">
        <v>138</v>
      </c>
      <c r="T40">
        <v>12</v>
      </c>
      <c r="U40">
        <v>6</v>
      </c>
      <c r="V40">
        <v>69</v>
      </c>
      <c r="W40">
        <v>57</v>
      </c>
      <c r="X40">
        <v>45</v>
      </c>
      <c r="Y40">
        <v>45</v>
      </c>
      <c r="Z40">
        <v>39</v>
      </c>
      <c r="AA40">
        <v>33</v>
      </c>
      <c r="AB40">
        <v>111</v>
      </c>
      <c r="AC40" s="31">
        <f t="shared" ref="AC40:AC43" si="13">(AB40+AD40)/2</f>
        <v>84</v>
      </c>
      <c r="AD40">
        <v>57</v>
      </c>
      <c r="AE40">
        <v>69</v>
      </c>
      <c r="AF40">
        <v>78</v>
      </c>
      <c r="AG40">
        <v>75</v>
      </c>
      <c r="AH40">
        <v>93</v>
      </c>
      <c r="AI40">
        <v>90</v>
      </c>
      <c r="AJ40">
        <v>129</v>
      </c>
      <c r="AK40">
        <f t="shared" ref="AK40:AT40" si="14">AK4+AK22</f>
        <v>111</v>
      </c>
      <c r="AL40">
        <f t="shared" si="14"/>
        <v>96</v>
      </c>
      <c r="AM40">
        <f t="shared" si="14"/>
        <v>78</v>
      </c>
      <c r="AN40">
        <f t="shared" si="14"/>
        <v>72</v>
      </c>
      <c r="AO40">
        <f t="shared" si="14"/>
        <v>63</v>
      </c>
      <c r="AP40">
        <f t="shared" si="14"/>
        <v>60</v>
      </c>
      <c r="AQ40">
        <f t="shared" si="14"/>
        <v>75</v>
      </c>
      <c r="AR40">
        <f t="shared" si="14"/>
        <v>57</v>
      </c>
      <c r="AS40">
        <f t="shared" si="14"/>
        <v>45</v>
      </c>
      <c r="AT40">
        <f t="shared" si="14"/>
        <v>0</v>
      </c>
    </row>
    <row r="41" spans="1:49" x14ac:dyDescent="0.35">
      <c r="A41" s="35" t="s">
        <v>16</v>
      </c>
      <c r="B41">
        <f t="shared" ref="B41:R41" si="15">B5+B23</f>
        <v>51</v>
      </c>
      <c r="C41">
        <f t="shared" si="15"/>
        <v>42</v>
      </c>
      <c r="D41">
        <f t="shared" si="15"/>
        <v>33</v>
      </c>
      <c r="E41">
        <f t="shared" si="15"/>
        <v>33</v>
      </c>
      <c r="F41">
        <f t="shared" si="15"/>
        <v>57</v>
      </c>
      <c r="G41">
        <f t="shared" si="15"/>
        <v>54</v>
      </c>
      <c r="H41">
        <f t="shared" si="15"/>
        <v>54</v>
      </c>
      <c r="I41">
        <f t="shared" si="15"/>
        <v>57</v>
      </c>
      <c r="J41">
        <f t="shared" si="15"/>
        <v>51</v>
      </c>
      <c r="K41">
        <f t="shared" si="15"/>
        <v>48</v>
      </c>
      <c r="L41">
        <f t="shared" si="15"/>
        <v>78</v>
      </c>
      <c r="M41">
        <f t="shared" si="15"/>
        <v>78</v>
      </c>
      <c r="N41">
        <f t="shared" si="15"/>
        <v>57</v>
      </c>
      <c r="O41">
        <f t="shared" si="15"/>
        <v>51</v>
      </c>
      <c r="P41">
        <f t="shared" si="15"/>
        <v>39</v>
      </c>
      <c r="Q41">
        <f t="shared" si="15"/>
        <v>21</v>
      </c>
      <c r="R41">
        <f t="shared" si="15"/>
        <v>48</v>
      </c>
      <c r="S41">
        <v>108</v>
      </c>
      <c r="T41">
        <v>147</v>
      </c>
      <c r="U41">
        <v>147</v>
      </c>
      <c r="V41">
        <v>141</v>
      </c>
      <c r="W41">
        <v>186</v>
      </c>
      <c r="X41">
        <v>171</v>
      </c>
      <c r="Y41">
        <v>162</v>
      </c>
      <c r="Z41">
        <v>177</v>
      </c>
      <c r="AA41">
        <v>165</v>
      </c>
      <c r="AB41">
        <v>168</v>
      </c>
      <c r="AC41" s="31">
        <f t="shared" si="13"/>
        <v>168</v>
      </c>
      <c r="AD41">
        <v>168</v>
      </c>
      <c r="AE41">
        <v>198</v>
      </c>
      <c r="AF41">
        <v>180</v>
      </c>
      <c r="AG41">
        <v>135</v>
      </c>
      <c r="AH41">
        <v>144</v>
      </c>
      <c r="AI41">
        <v>165</v>
      </c>
      <c r="AJ41">
        <v>108</v>
      </c>
      <c r="AK41">
        <f t="shared" ref="AK41:AT41" si="16">AK5+AK23</f>
        <v>93</v>
      </c>
      <c r="AL41">
        <f t="shared" si="16"/>
        <v>96</v>
      </c>
      <c r="AM41">
        <f t="shared" si="16"/>
        <v>105</v>
      </c>
      <c r="AN41">
        <f t="shared" si="16"/>
        <v>99</v>
      </c>
      <c r="AO41">
        <f t="shared" si="16"/>
        <v>69</v>
      </c>
      <c r="AP41">
        <f t="shared" si="16"/>
        <v>126</v>
      </c>
      <c r="AQ41">
        <f t="shared" si="16"/>
        <v>108</v>
      </c>
      <c r="AR41">
        <f t="shared" si="16"/>
        <v>126</v>
      </c>
      <c r="AS41">
        <f t="shared" si="16"/>
        <v>189</v>
      </c>
      <c r="AT41">
        <f t="shared" si="16"/>
        <v>186</v>
      </c>
    </row>
    <row r="42" spans="1:49" x14ac:dyDescent="0.35">
      <c r="A42" s="35" t="s">
        <v>17</v>
      </c>
      <c r="B42">
        <f t="shared" ref="B42:R42" si="17">B6+B24</f>
        <v>33</v>
      </c>
      <c r="C42">
        <f t="shared" si="17"/>
        <v>18</v>
      </c>
      <c r="D42">
        <f t="shared" si="17"/>
        <v>18</v>
      </c>
      <c r="E42">
        <f t="shared" si="17"/>
        <v>15</v>
      </c>
      <c r="F42">
        <f t="shared" si="17"/>
        <v>27</v>
      </c>
      <c r="G42">
        <f t="shared" si="17"/>
        <v>27</v>
      </c>
      <c r="H42">
        <f t="shared" si="17"/>
        <v>27</v>
      </c>
      <c r="I42">
        <f t="shared" si="17"/>
        <v>36</v>
      </c>
      <c r="J42">
        <f t="shared" si="17"/>
        <v>39</v>
      </c>
      <c r="K42">
        <f t="shared" si="17"/>
        <v>39</v>
      </c>
      <c r="L42">
        <f t="shared" si="17"/>
        <v>33</v>
      </c>
      <c r="M42">
        <f t="shared" si="17"/>
        <v>63</v>
      </c>
      <c r="N42">
        <f t="shared" si="17"/>
        <v>81</v>
      </c>
      <c r="O42">
        <f t="shared" si="17"/>
        <v>93</v>
      </c>
      <c r="P42">
        <f t="shared" si="17"/>
        <v>90</v>
      </c>
      <c r="Q42">
        <f t="shared" si="17"/>
        <v>69</v>
      </c>
      <c r="R42">
        <f t="shared" si="17"/>
        <v>120</v>
      </c>
      <c r="S42">
        <v>153</v>
      </c>
      <c r="T42">
        <v>135</v>
      </c>
      <c r="U42">
        <v>120</v>
      </c>
      <c r="V42">
        <v>126</v>
      </c>
      <c r="W42">
        <v>252</v>
      </c>
      <c r="X42">
        <v>201</v>
      </c>
      <c r="Y42">
        <v>192</v>
      </c>
      <c r="Z42">
        <v>195</v>
      </c>
      <c r="AA42">
        <v>162</v>
      </c>
      <c r="AB42">
        <v>165</v>
      </c>
      <c r="AC42" s="31">
        <f t="shared" si="13"/>
        <v>184.5</v>
      </c>
      <c r="AD42">
        <v>204</v>
      </c>
      <c r="AE42">
        <v>279</v>
      </c>
      <c r="AF42">
        <v>303</v>
      </c>
      <c r="AG42">
        <v>306</v>
      </c>
      <c r="AH42">
        <v>378</v>
      </c>
      <c r="AI42">
        <v>342</v>
      </c>
      <c r="AJ42">
        <v>273</v>
      </c>
      <c r="AK42">
        <f t="shared" ref="AK42:AT42" si="18">AK6+AK24</f>
        <v>234</v>
      </c>
      <c r="AL42">
        <f t="shared" si="18"/>
        <v>201</v>
      </c>
      <c r="AM42">
        <f t="shared" si="18"/>
        <v>258</v>
      </c>
      <c r="AN42">
        <f t="shared" si="18"/>
        <v>312</v>
      </c>
      <c r="AO42">
        <f t="shared" si="18"/>
        <v>327</v>
      </c>
      <c r="AP42">
        <f t="shared" si="18"/>
        <v>348</v>
      </c>
      <c r="AQ42">
        <f t="shared" si="18"/>
        <v>330</v>
      </c>
      <c r="AR42">
        <f t="shared" si="18"/>
        <v>285</v>
      </c>
      <c r="AS42">
        <f t="shared" si="18"/>
        <v>312</v>
      </c>
      <c r="AT42">
        <f t="shared" si="18"/>
        <v>294</v>
      </c>
    </row>
    <row r="43" spans="1:49" x14ac:dyDescent="0.35">
      <c r="A43" s="35" t="s">
        <v>18</v>
      </c>
      <c r="B43">
        <f t="shared" ref="B43:R43" si="19">B7+B25</f>
        <v>30</v>
      </c>
      <c r="C43">
        <f t="shared" si="19"/>
        <v>27</v>
      </c>
      <c r="D43">
        <f t="shared" si="19"/>
        <v>24</v>
      </c>
      <c r="E43">
        <f t="shared" si="19"/>
        <v>21</v>
      </c>
      <c r="F43">
        <f t="shared" si="19"/>
        <v>30</v>
      </c>
      <c r="G43">
        <f t="shared" si="19"/>
        <v>30</v>
      </c>
      <c r="H43">
        <f t="shared" si="19"/>
        <v>27</v>
      </c>
      <c r="I43">
        <f t="shared" si="19"/>
        <v>21</v>
      </c>
      <c r="J43">
        <f t="shared" si="19"/>
        <v>21</v>
      </c>
      <c r="K43">
        <f t="shared" si="19"/>
        <v>21</v>
      </c>
      <c r="L43">
        <f t="shared" si="19"/>
        <v>21</v>
      </c>
      <c r="M43">
        <f t="shared" si="19"/>
        <v>27</v>
      </c>
      <c r="N43">
        <f t="shared" si="19"/>
        <v>24</v>
      </c>
      <c r="O43">
        <f t="shared" si="19"/>
        <v>18</v>
      </c>
      <c r="P43">
        <f t="shared" si="19"/>
        <v>18</v>
      </c>
      <c r="Q43">
        <f t="shared" si="19"/>
        <v>21</v>
      </c>
      <c r="R43">
        <f t="shared" si="19"/>
        <v>48</v>
      </c>
      <c r="S43">
        <v>69</v>
      </c>
      <c r="T43">
        <v>57</v>
      </c>
      <c r="U43">
        <v>51</v>
      </c>
      <c r="V43">
        <v>51</v>
      </c>
      <c r="W43">
        <v>51</v>
      </c>
      <c r="X43">
        <v>48</v>
      </c>
      <c r="Y43">
        <v>45</v>
      </c>
      <c r="Z43">
        <v>42</v>
      </c>
      <c r="AA43">
        <v>33</v>
      </c>
      <c r="AB43">
        <v>30</v>
      </c>
      <c r="AC43" s="31">
        <f t="shared" si="13"/>
        <v>40.5</v>
      </c>
      <c r="AD43">
        <v>51</v>
      </c>
      <c r="AE43">
        <v>42</v>
      </c>
      <c r="AF43">
        <v>93</v>
      </c>
      <c r="AG43">
        <v>84</v>
      </c>
      <c r="AH43">
        <v>84</v>
      </c>
      <c r="AI43">
        <v>90</v>
      </c>
      <c r="AJ43">
        <v>72</v>
      </c>
      <c r="AK43">
        <f t="shared" ref="AK43:AT43" si="20">AK7+AK25</f>
        <v>105</v>
      </c>
      <c r="AL43">
        <f t="shared" si="20"/>
        <v>102</v>
      </c>
      <c r="AM43">
        <f t="shared" si="20"/>
        <v>120</v>
      </c>
      <c r="AN43">
        <f t="shared" si="20"/>
        <v>105</v>
      </c>
      <c r="AO43">
        <f t="shared" si="20"/>
        <v>90</v>
      </c>
      <c r="AP43">
        <f t="shared" si="20"/>
        <v>108</v>
      </c>
      <c r="AQ43">
        <f t="shared" si="20"/>
        <v>138</v>
      </c>
      <c r="AR43">
        <f t="shared" si="20"/>
        <v>189</v>
      </c>
      <c r="AS43">
        <f t="shared" si="20"/>
        <v>237</v>
      </c>
      <c r="AT43">
        <f t="shared" si="20"/>
        <v>264</v>
      </c>
    </row>
    <row r="44" spans="1:49" x14ac:dyDescent="0.35">
      <c r="A44" s="36" t="s">
        <v>79</v>
      </c>
      <c r="B44">
        <f>SUBTOTAL(109,Tabla5[1Q14])</f>
        <v>444</v>
      </c>
      <c r="C44">
        <f>SUBTOTAL(109,Tabla5[2Q14])</f>
        <v>327</v>
      </c>
      <c r="D44">
        <f>SUBTOTAL(109,Tabla5[3Q14])</f>
        <v>327</v>
      </c>
      <c r="E44">
        <f>SUBTOTAL(109,Tabla5[4Q14])</f>
        <v>432</v>
      </c>
      <c r="F44">
        <f>SUBTOTAL(109,Tabla5[1Q15])</f>
        <v>525</v>
      </c>
      <c r="G44">
        <f>SUBTOTAL(109,Tabla5[2Q15])</f>
        <v>516</v>
      </c>
      <c r="H44">
        <f>SUBTOTAL(109,Tabla5[3Q15])</f>
        <v>465</v>
      </c>
      <c r="I44">
        <f>SUBTOTAL(109,Tabla5[4Q15])</f>
        <v>369</v>
      </c>
      <c r="J44">
        <f>SUBTOTAL(109,Tabla5[1Q16])</f>
        <v>408</v>
      </c>
      <c r="K44">
        <f>SUBTOTAL(109,Tabla5[2Q16])</f>
        <v>393</v>
      </c>
      <c r="L44">
        <f>SUBTOTAL(109,Tabla5[3Q16])</f>
        <v>435</v>
      </c>
      <c r="M44">
        <f>SUBTOTAL(109,Tabla5[4Q16])</f>
        <v>462</v>
      </c>
      <c r="N44">
        <f>SUBTOTAL(109,Tabla5[1Q17])</f>
        <v>345</v>
      </c>
      <c r="O44">
        <f>SUBTOTAL(109,Tabla5[2Q17])</f>
        <v>315</v>
      </c>
      <c r="P44">
        <f>SUBTOTAL(109,Tabla5[3Q17])</f>
        <v>354</v>
      </c>
      <c r="Q44">
        <f>SUBTOTAL(109,Tabla5[4Q17])</f>
        <v>273</v>
      </c>
      <c r="R44">
        <f>SUBTOTAL(109,Tabla5[1Q18])</f>
        <v>423</v>
      </c>
      <c r="S44">
        <f>SUBTOTAL(109,Tabla5[2Q18])</f>
        <v>561</v>
      </c>
      <c r="T44">
        <f>SUBTOTAL(109,Tabla5[3Q18])</f>
        <v>438</v>
      </c>
      <c r="U44">
        <f>SUBTOTAL(109,Tabla5[4Q18])</f>
        <v>405</v>
      </c>
      <c r="V44">
        <f>SUBTOTAL(109,Tabla5[1Q19])</f>
        <v>462</v>
      </c>
      <c r="W44">
        <f>SUBTOTAL(109,Tabla5[2Q19])</f>
        <v>666</v>
      </c>
      <c r="X44">
        <f>SUBTOTAL(109,Tabla5[3Q19])</f>
        <v>579</v>
      </c>
      <c r="Y44">
        <f>SUBTOTAL(109,Tabla5[4Q19])</f>
        <v>549</v>
      </c>
      <c r="Z44">
        <f>SUBTOTAL(109,Tabla5[1Q20])</f>
        <v>570</v>
      </c>
      <c r="AA44">
        <f>SUBTOTAL(109,Tabla5[2Q20])</f>
        <v>441</v>
      </c>
      <c r="AB44">
        <f>SUBTOTAL(109,Tabla5[3Q20])</f>
        <v>504</v>
      </c>
      <c r="AC44" s="31">
        <f>SUBTOTAL(109,Tabla5[4Q20])</f>
        <v>508.5</v>
      </c>
      <c r="AD44">
        <f>SUBTOTAL(109,Tabla5[1Q21])</f>
        <v>513</v>
      </c>
      <c r="AE44">
        <f>SUBTOTAL(109,Tabla5[2Q21])</f>
        <v>621</v>
      </c>
      <c r="AF44">
        <f>SUBTOTAL(109,Tabla5[3Q21])</f>
        <v>687</v>
      </c>
      <c r="AG44">
        <f>SUBTOTAL(109,Tabla5[4Q21])</f>
        <v>600</v>
      </c>
      <c r="AH44">
        <f>SUBTOTAL(109,Tabla5[1Q22])</f>
        <v>699</v>
      </c>
      <c r="AI44">
        <f>SUBTOTAL(109,Tabla5[2Q22])</f>
        <v>687</v>
      </c>
      <c r="AJ44">
        <f>SUBTOTAL(109,Tabla5[3Q22])</f>
        <v>582</v>
      </c>
      <c r="AK44">
        <f>SUBTOTAL(109,Tabla5[4Q22])</f>
        <v>543</v>
      </c>
      <c r="AL44">
        <f>SUBTOTAL(109,Tabla5[1Q23])</f>
        <v>495</v>
      </c>
      <c r="AM44">
        <f>SUBTOTAL(109,Tabla5[2Q23])</f>
        <v>561</v>
      </c>
      <c r="AN44">
        <f>SUBTOTAL(109,Tabla5[3Q23])</f>
        <v>588</v>
      </c>
      <c r="AO44">
        <f>SUBTOTAL(109,Tabla5[4Q23])</f>
        <v>549</v>
      </c>
      <c r="AP44">
        <f>SUBTOTAL(109,Tabla5[1Q24])</f>
        <v>642</v>
      </c>
      <c r="AQ44">
        <f>SUBTOTAL(109,Tabla5[2Q24])</f>
        <v>651</v>
      </c>
      <c r="AR44">
        <f>SUBTOTAL(109,Tabla5[3Q24])</f>
        <v>657</v>
      </c>
      <c r="AS44">
        <f>SUBTOTAL(109,Tabla5[4Q24])</f>
        <v>783</v>
      </c>
      <c r="AT44">
        <f>SUBTOTAL(109,Tabla5[1Q25])</f>
        <v>744</v>
      </c>
    </row>
    <row r="45" spans="1:49" x14ac:dyDescent="0.35">
      <c r="B45" s="50">
        <v>444</v>
      </c>
      <c r="C45" s="50">
        <v>327</v>
      </c>
      <c r="D45" s="50">
        <v>327</v>
      </c>
      <c r="E45" s="50">
        <v>432</v>
      </c>
      <c r="F45" s="50">
        <v>525</v>
      </c>
      <c r="G45" s="50">
        <v>516</v>
      </c>
      <c r="H45" s="50">
        <v>465</v>
      </c>
      <c r="I45" s="50">
        <v>369</v>
      </c>
      <c r="J45" s="50">
        <v>408</v>
      </c>
      <c r="K45" s="50">
        <v>393</v>
      </c>
      <c r="L45" s="50">
        <v>435</v>
      </c>
      <c r="M45" s="50">
        <v>462</v>
      </c>
      <c r="N45" s="50">
        <v>345</v>
      </c>
      <c r="O45" s="50">
        <v>315</v>
      </c>
      <c r="P45" s="50">
        <v>354</v>
      </c>
      <c r="Q45" s="50">
        <v>273</v>
      </c>
      <c r="R45" s="50">
        <v>423</v>
      </c>
      <c r="S45" s="50">
        <v>561</v>
      </c>
      <c r="T45" s="50">
        <v>438</v>
      </c>
      <c r="U45" s="50">
        <v>405</v>
      </c>
      <c r="V45" s="50">
        <v>462</v>
      </c>
      <c r="W45" s="50">
        <v>666</v>
      </c>
      <c r="X45" s="50">
        <v>579</v>
      </c>
      <c r="Y45" s="50">
        <v>549</v>
      </c>
      <c r="Z45" s="50">
        <v>570</v>
      </c>
      <c r="AA45" s="50">
        <v>441</v>
      </c>
      <c r="AB45" s="50">
        <v>504</v>
      </c>
      <c r="AC45" s="50">
        <v>509</v>
      </c>
      <c r="AD45" s="50">
        <v>513</v>
      </c>
      <c r="AE45" s="50">
        <v>621</v>
      </c>
      <c r="AF45" s="50">
        <v>687</v>
      </c>
      <c r="AG45" s="50">
        <v>600</v>
      </c>
      <c r="AH45" s="50">
        <v>699</v>
      </c>
      <c r="AI45" s="50">
        <v>687</v>
      </c>
      <c r="AJ45" s="50">
        <v>582</v>
      </c>
      <c r="AK45" s="50">
        <v>543</v>
      </c>
      <c r="AL45" s="50">
        <v>495</v>
      </c>
      <c r="AM45" s="50">
        <v>561</v>
      </c>
      <c r="AN45" s="50">
        <v>588</v>
      </c>
      <c r="AO45" s="50">
        <v>549</v>
      </c>
      <c r="AP45" s="50">
        <v>642</v>
      </c>
      <c r="AQ45" s="50">
        <v>651</v>
      </c>
      <c r="AR45" s="50">
        <v>657</v>
      </c>
      <c r="AS45" s="50">
        <v>783</v>
      </c>
      <c r="AT45" s="50">
        <v>744</v>
      </c>
    </row>
    <row r="47" spans="1:49" ht="22.5" x14ac:dyDescent="0.45">
      <c r="A47" s="74" t="s">
        <v>80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AE47" s="28"/>
      <c r="AF47" s="29"/>
      <c r="AG47" s="29"/>
      <c r="AH47" s="29"/>
      <c r="AI47" s="29"/>
      <c r="AJ47" s="30"/>
    </row>
    <row r="48" spans="1:49" x14ac:dyDescent="0.35">
      <c r="A48" s="35" t="s">
        <v>25</v>
      </c>
      <c r="B48" s="2" t="s">
        <v>81</v>
      </c>
      <c r="C48" s="2" t="s">
        <v>82</v>
      </c>
      <c r="D48" s="2" t="s">
        <v>83</v>
      </c>
      <c r="E48" s="2" t="s">
        <v>84</v>
      </c>
      <c r="F48" s="2" t="s">
        <v>52</v>
      </c>
      <c r="G48" t="s">
        <v>53</v>
      </c>
      <c r="H48" t="s">
        <v>54</v>
      </c>
      <c r="I48" t="s">
        <v>55</v>
      </c>
      <c r="J48" t="s">
        <v>56</v>
      </c>
      <c r="K48" t="s">
        <v>85</v>
      </c>
      <c r="L48" t="s">
        <v>86</v>
      </c>
      <c r="M48" t="s">
        <v>87</v>
      </c>
      <c r="W48" s="28"/>
      <c r="X48" s="29"/>
      <c r="Y48" s="29"/>
      <c r="Z48" s="29"/>
      <c r="AA48" s="29"/>
      <c r="AB48" s="30"/>
    </row>
    <row r="49" spans="1:29" x14ac:dyDescent="0.35">
      <c r="A49" s="35" t="s">
        <v>14</v>
      </c>
      <c r="B49" s="22">
        <f>SUM(B39:E39)</f>
        <v>636</v>
      </c>
      <c r="C49" s="22">
        <f>SUM(F39:I39)</f>
        <v>654</v>
      </c>
      <c r="D49" s="22">
        <f>SUM(J39:M39)</f>
        <v>906</v>
      </c>
      <c r="E49" s="22">
        <f>SUM(N39:Q39)</f>
        <v>291</v>
      </c>
      <c r="F49" s="22">
        <f>SUM(R39:U39)</f>
        <v>318</v>
      </c>
      <c r="G49" s="22">
        <f>SUM(V39:Y39)</f>
        <v>414</v>
      </c>
      <c r="H49" s="38">
        <f>SUM(Z39:AC39)</f>
        <v>226.5</v>
      </c>
      <c r="I49" s="26">
        <f>SUM(AD39:AG39)</f>
        <v>99</v>
      </c>
      <c r="J49" s="26">
        <f>SUM(AH39:AK39)</f>
        <v>0</v>
      </c>
      <c r="K49" s="26">
        <f>SUM(AL39:AO39)</f>
        <v>0</v>
      </c>
      <c r="L49" s="26">
        <f>SUM(AP39:AS39)</f>
        <v>0</v>
      </c>
      <c r="M49" s="26"/>
    </row>
    <row r="50" spans="1:29" x14ac:dyDescent="0.35">
      <c r="A50" s="35" t="s">
        <v>15</v>
      </c>
      <c r="B50" s="22">
        <f>SUM(B40:E40)</f>
        <v>549</v>
      </c>
      <c r="C50" s="22">
        <f>SUM(F40:I40)</f>
        <v>774</v>
      </c>
      <c r="D50" s="22">
        <f>SUM(J40:M40)</f>
        <v>273</v>
      </c>
      <c r="E50" s="22">
        <f>SUM(N40:Q40)</f>
        <v>414</v>
      </c>
      <c r="F50" s="22">
        <f t="shared" ref="F50:F53" si="21">SUM(R40:U40)</f>
        <v>306</v>
      </c>
      <c r="G50" s="22">
        <f>SUM(V40:Y40)</f>
        <v>216</v>
      </c>
      <c r="H50" s="38">
        <f>SUM(Z40:AC40)</f>
        <v>267</v>
      </c>
      <c r="I50" s="26">
        <f>SUM(AD40:AG40)</f>
        <v>279</v>
      </c>
      <c r="J50" s="26">
        <f>SUM(AH40:AK40)</f>
        <v>423</v>
      </c>
      <c r="K50" s="26">
        <f>SUM(AL40:AO40)</f>
        <v>309</v>
      </c>
      <c r="L50" s="26">
        <f>SUM(AP40:AS40)</f>
        <v>237</v>
      </c>
      <c r="M50" s="26"/>
    </row>
    <row r="51" spans="1:29" x14ac:dyDescent="0.35">
      <c r="A51" s="35" t="s">
        <v>16</v>
      </c>
      <c r="B51" s="22">
        <f>SUM(B41:E41)</f>
        <v>159</v>
      </c>
      <c r="C51" s="22">
        <f>SUM(F41:I41)</f>
        <v>222</v>
      </c>
      <c r="D51" s="22">
        <f>SUM(J41:M41)</f>
        <v>255</v>
      </c>
      <c r="E51" s="22">
        <f>SUM(N41:Q41)</f>
        <v>168</v>
      </c>
      <c r="F51" s="22">
        <f t="shared" si="21"/>
        <v>450</v>
      </c>
      <c r="G51" s="22">
        <f>SUM(V41:Y41)</f>
        <v>660</v>
      </c>
      <c r="H51" s="38">
        <f>SUM(Z41:AC41)</f>
        <v>678</v>
      </c>
      <c r="I51" s="26">
        <f>SUM(AD41:AG41)</f>
        <v>681</v>
      </c>
      <c r="J51" s="26">
        <f>SUM(AH41:AK41)</f>
        <v>510</v>
      </c>
      <c r="K51" s="26">
        <f>SUM(AL41:AO41)</f>
        <v>369</v>
      </c>
      <c r="L51" s="26">
        <f>SUM(AP41:AS41)</f>
        <v>549</v>
      </c>
      <c r="M51" s="26"/>
    </row>
    <row r="52" spans="1:29" x14ac:dyDescent="0.35">
      <c r="A52" s="35" t="s">
        <v>17</v>
      </c>
      <c r="B52" s="22">
        <f>SUM(B42:E42)</f>
        <v>84</v>
      </c>
      <c r="C52" s="22">
        <f>SUM(F42:I42)</f>
        <v>117</v>
      </c>
      <c r="D52" s="22">
        <f>SUM(J42:M42)</f>
        <v>174</v>
      </c>
      <c r="E52" s="22">
        <f>SUM(N42:Q42)</f>
        <v>333</v>
      </c>
      <c r="F52" s="22">
        <f t="shared" si="21"/>
        <v>528</v>
      </c>
      <c r="G52" s="22">
        <f>SUM(V42:Y42)</f>
        <v>771</v>
      </c>
      <c r="H52" s="38">
        <f>SUM(Z42:AC42)</f>
        <v>706.5</v>
      </c>
      <c r="I52" s="26">
        <f>SUM(AD42:AG42)</f>
        <v>1092</v>
      </c>
      <c r="J52" s="26">
        <f>SUM(AH42:AK42)</f>
        <v>1227</v>
      </c>
      <c r="K52" s="26">
        <f>SUM(AL42:AO42)</f>
        <v>1098</v>
      </c>
      <c r="L52" s="26">
        <f>SUM(AP42:AS42)</f>
        <v>1275</v>
      </c>
      <c r="M52" s="26"/>
    </row>
    <row r="53" spans="1:29" x14ac:dyDescent="0.35">
      <c r="A53" s="35" t="s">
        <v>18</v>
      </c>
      <c r="B53" s="22">
        <f>SUM(B43:E43)</f>
        <v>102</v>
      </c>
      <c r="C53" s="22">
        <f>SUM(F43:I43)</f>
        <v>108</v>
      </c>
      <c r="D53" s="22">
        <f>SUM(J43:M43)</f>
        <v>90</v>
      </c>
      <c r="E53" s="22">
        <f>SUM(N43:Q43)</f>
        <v>81</v>
      </c>
      <c r="F53" s="22">
        <f t="shared" si="21"/>
        <v>225</v>
      </c>
      <c r="G53" s="22">
        <f>SUM(V43:Y43)</f>
        <v>195</v>
      </c>
      <c r="H53" s="38">
        <f>SUM(Z43:AC43)</f>
        <v>145.5</v>
      </c>
      <c r="I53" s="26">
        <f>SUM(AD43:AG43)</f>
        <v>270</v>
      </c>
      <c r="J53" s="26">
        <f>SUM(AH43:AK43)</f>
        <v>351</v>
      </c>
      <c r="K53" s="26">
        <f>SUM(AL43:AO43)</f>
        <v>417</v>
      </c>
      <c r="L53" s="26">
        <f>SUM(AP43:AS43)</f>
        <v>672</v>
      </c>
      <c r="M53" s="26"/>
    </row>
    <row r="54" spans="1:29" x14ac:dyDescent="0.35">
      <c r="A54" s="37" t="s">
        <v>19</v>
      </c>
      <c r="B54" s="24">
        <f>SUM(B49:B53)</f>
        <v>1530</v>
      </c>
      <c r="C54" s="24">
        <f t="shared" ref="C54:M54" si="22">SUM(C49:C53)</f>
        <v>1875</v>
      </c>
      <c r="D54" s="24">
        <f t="shared" si="22"/>
        <v>1698</v>
      </c>
      <c r="E54" s="24">
        <f t="shared" si="22"/>
        <v>1287</v>
      </c>
      <c r="F54" s="24">
        <f t="shared" si="22"/>
        <v>1827</v>
      </c>
      <c r="G54" s="24">
        <f t="shared" si="22"/>
        <v>2256</v>
      </c>
      <c r="H54" s="49">
        <f t="shared" si="22"/>
        <v>2023.5</v>
      </c>
      <c r="I54" s="24">
        <f t="shared" si="22"/>
        <v>2421</v>
      </c>
      <c r="J54" s="24">
        <f t="shared" si="22"/>
        <v>2511</v>
      </c>
      <c r="K54" s="24">
        <f t="shared" si="22"/>
        <v>2193</v>
      </c>
      <c r="L54" s="24">
        <f t="shared" si="22"/>
        <v>2733</v>
      </c>
      <c r="M54" s="24">
        <f t="shared" si="22"/>
        <v>0</v>
      </c>
    </row>
    <row r="56" spans="1:29" x14ac:dyDescent="0.35">
      <c r="A56" s="27" t="s">
        <v>78</v>
      </c>
      <c r="B56" t="s">
        <v>92</v>
      </c>
      <c r="D56" s="27" t="s">
        <v>78</v>
      </c>
      <c r="E56" t="s">
        <v>90</v>
      </c>
      <c r="G56" s="27" t="s">
        <v>78</v>
      </c>
      <c r="H56" t="s">
        <v>89</v>
      </c>
      <c r="W56" s="52"/>
      <c r="X56" s="52"/>
      <c r="Y56" s="52"/>
      <c r="Z56" s="52"/>
      <c r="AA56" s="52"/>
      <c r="AB56" s="52"/>
      <c r="AC56" s="52"/>
    </row>
    <row r="57" spans="1:29" x14ac:dyDescent="0.35">
      <c r="A57" s="22">
        <v>2014</v>
      </c>
      <c r="B57">
        <f>B17</f>
        <v>1308</v>
      </c>
      <c r="D57" s="22">
        <v>2014</v>
      </c>
      <c r="E57">
        <f>B35</f>
        <v>222</v>
      </c>
      <c r="G57" s="22">
        <v>2014</v>
      </c>
      <c r="H57">
        <f>$B54</f>
        <v>1530</v>
      </c>
      <c r="V57" s="51"/>
      <c r="W57" s="51"/>
      <c r="X57" s="51"/>
      <c r="Y57" s="51"/>
      <c r="Z57" s="51"/>
      <c r="AA57" s="51"/>
      <c r="AB57" s="51"/>
      <c r="AC57" s="51"/>
    </row>
    <row r="58" spans="1:29" x14ac:dyDescent="0.35">
      <c r="A58" s="22">
        <f>A57+1</f>
        <v>2015</v>
      </c>
      <c r="B58">
        <f>C17</f>
        <v>1605</v>
      </c>
      <c r="D58" s="22">
        <f>D57+1</f>
        <v>2015</v>
      </c>
      <c r="E58">
        <f>C35</f>
        <v>270</v>
      </c>
      <c r="G58" s="22">
        <f>G57+1</f>
        <v>2015</v>
      </c>
      <c r="H58">
        <f>C54</f>
        <v>1875</v>
      </c>
      <c r="V58" s="51"/>
      <c r="W58" s="51"/>
      <c r="X58" s="51"/>
      <c r="Y58" s="51"/>
      <c r="Z58" s="51"/>
      <c r="AA58" s="51"/>
      <c r="AB58" s="51"/>
      <c r="AC58" s="51"/>
    </row>
    <row r="59" spans="1:29" x14ac:dyDescent="0.35">
      <c r="A59" s="22">
        <f>A58+1</f>
        <v>2016</v>
      </c>
      <c r="B59">
        <f>D$17</f>
        <v>1248</v>
      </c>
      <c r="D59" s="22">
        <f>D58+1</f>
        <v>2016</v>
      </c>
      <c r="E59">
        <f>D35</f>
        <v>450</v>
      </c>
      <c r="G59" s="22">
        <f>G58+1</f>
        <v>2016</v>
      </c>
      <c r="H59">
        <f>D54</f>
        <v>1698</v>
      </c>
      <c r="V59" s="51"/>
      <c r="W59" s="51"/>
      <c r="X59" s="51"/>
      <c r="Y59" s="51"/>
      <c r="Z59" s="51"/>
      <c r="AA59" s="51"/>
      <c r="AB59" s="51"/>
      <c r="AC59" s="51"/>
    </row>
    <row r="60" spans="1:29" x14ac:dyDescent="0.35">
      <c r="A60" s="22">
        <f>A59+1</f>
        <v>2017</v>
      </c>
      <c r="B60">
        <f>E17</f>
        <v>804</v>
      </c>
      <c r="D60" s="22">
        <f>D59+1</f>
        <v>2017</v>
      </c>
      <c r="E60">
        <f>E35</f>
        <v>483</v>
      </c>
      <c r="G60" s="22">
        <f>G59+1</f>
        <v>2017</v>
      </c>
      <c r="H60">
        <f>E54</f>
        <v>1287</v>
      </c>
      <c r="V60" s="51"/>
      <c r="W60" s="51"/>
      <c r="X60" s="51"/>
      <c r="Y60" s="51"/>
      <c r="Z60" s="51"/>
      <c r="AA60" s="51"/>
      <c r="AB60" s="51"/>
      <c r="AC60" s="51"/>
    </row>
    <row r="61" spans="1:29" x14ac:dyDescent="0.35">
      <c r="A61" s="22">
        <v>2018</v>
      </c>
      <c r="B61">
        <f>F17</f>
        <v>1066</v>
      </c>
      <c r="D61" s="22">
        <v>2018</v>
      </c>
      <c r="E61">
        <f>F35</f>
        <v>761</v>
      </c>
      <c r="G61" s="22">
        <v>2018</v>
      </c>
      <c r="H61">
        <f>F54</f>
        <v>1827</v>
      </c>
      <c r="V61" s="51"/>
      <c r="W61" s="51"/>
      <c r="X61" s="51"/>
      <c r="Y61" s="51"/>
      <c r="Z61" s="51"/>
      <c r="AA61" s="51"/>
      <c r="AB61" s="51"/>
      <c r="AC61" s="51"/>
    </row>
    <row r="62" spans="1:29" x14ac:dyDescent="0.35">
      <c r="A62" s="26">
        <v>2019</v>
      </c>
      <c r="B62">
        <f>G17</f>
        <v>1182</v>
      </c>
      <c r="D62" s="26">
        <v>2019</v>
      </c>
      <c r="E62">
        <f>G35</f>
        <v>1074</v>
      </c>
      <c r="G62" s="26">
        <v>2019</v>
      </c>
      <c r="H62">
        <f>G54</f>
        <v>2256</v>
      </c>
      <c r="V62" s="51"/>
      <c r="W62" s="51"/>
      <c r="X62" s="51"/>
      <c r="Y62" s="51"/>
      <c r="Z62" s="51"/>
      <c r="AA62" s="51"/>
      <c r="AB62" s="51"/>
      <c r="AC62" s="51"/>
    </row>
    <row r="63" spans="1:29" x14ac:dyDescent="0.35">
      <c r="A63" s="26">
        <v>2020</v>
      </c>
      <c r="B63" s="31">
        <f>H17</f>
        <v>923</v>
      </c>
      <c r="D63" s="26">
        <v>2020</v>
      </c>
      <c r="E63" s="31">
        <f>H35</f>
        <v>1101</v>
      </c>
      <c r="G63" s="26">
        <v>2020</v>
      </c>
      <c r="H63" s="31">
        <f>H54</f>
        <v>2023.5</v>
      </c>
      <c r="P63" s="31"/>
      <c r="V63" s="51"/>
      <c r="W63" s="51"/>
      <c r="X63" s="51"/>
      <c r="Y63" s="51"/>
      <c r="Z63" s="51"/>
      <c r="AA63" s="51"/>
      <c r="AB63" s="51"/>
      <c r="AC63" s="51"/>
    </row>
    <row r="64" spans="1:29" x14ac:dyDescent="0.35">
      <c r="A64" s="26">
        <v>2021</v>
      </c>
      <c r="B64">
        <f>I17</f>
        <v>935</v>
      </c>
      <c r="D64" s="26">
        <v>2021</v>
      </c>
      <c r="E64">
        <f>I35</f>
        <v>1486</v>
      </c>
      <c r="G64" s="26">
        <v>2021</v>
      </c>
      <c r="H64">
        <f>I54</f>
        <v>2421</v>
      </c>
      <c r="V64" s="51"/>
      <c r="W64" s="51"/>
      <c r="X64" s="51"/>
      <c r="Y64" s="51"/>
      <c r="Z64" s="51"/>
      <c r="AA64" s="51"/>
      <c r="AB64" s="51"/>
      <c r="AC64" s="51"/>
    </row>
    <row r="65" spans="1:29" x14ac:dyDescent="0.35">
      <c r="A65" s="26">
        <v>2022</v>
      </c>
      <c r="B65">
        <f>J17</f>
        <v>779</v>
      </c>
      <c r="D65" s="26">
        <v>2022</v>
      </c>
      <c r="E65">
        <f>J35</f>
        <v>1732</v>
      </c>
      <c r="G65" s="26">
        <v>2022</v>
      </c>
      <c r="H65">
        <f>J54</f>
        <v>2511</v>
      </c>
      <c r="V65" s="51"/>
      <c r="W65" s="51"/>
      <c r="X65" s="51"/>
      <c r="Y65" s="51"/>
      <c r="Z65" s="51"/>
      <c r="AA65" s="51"/>
      <c r="AB65" s="51"/>
      <c r="AC65" s="51"/>
    </row>
    <row r="66" spans="1:29" x14ac:dyDescent="0.35">
      <c r="A66" s="26">
        <v>2023</v>
      </c>
      <c r="B66">
        <f>K17</f>
        <v>459</v>
      </c>
      <c r="D66" s="26">
        <v>2023</v>
      </c>
      <c r="E66">
        <f>K35</f>
        <v>1734</v>
      </c>
      <c r="G66" s="26">
        <v>2023</v>
      </c>
      <c r="H66">
        <f>K54</f>
        <v>2193</v>
      </c>
      <c r="V66" s="51"/>
      <c r="W66" s="51"/>
      <c r="X66" s="51"/>
      <c r="Y66" s="51"/>
      <c r="Z66" s="51"/>
      <c r="AA66" s="51"/>
      <c r="AB66" s="51"/>
      <c r="AC66" s="51"/>
    </row>
    <row r="67" spans="1:29" x14ac:dyDescent="0.35">
      <c r="A67" s="26">
        <v>2024</v>
      </c>
      <c r="B67">
        <f>L17</f>
        <v>585</v>
      </c>
      <c r="D67" s="26">
        <v>2024</v>
      </c>
      <c r="E67">
        <f>L35</f>
        <v>2148</v>
      </c>
      <c r="G67" s="26">
        <v>2024</v>
      </c>
      <c r="H67">
        <f>L54</f>
        <v>2733</v>
      </c>
      <c r="V67" s="51"/>
      <c r="W67" s="51"/>
      <c r="X67" s="51"/>
      <c r="Y67" s="51"/>
      <c r="Z67" s="51"/>
      <c r="AA67" s="51"/>
      <c r="AB67" s="51"/>
      <c r="AC67" s="51"/>
    </row>
    <row r="68" spans="1:29" x14ac:dyDescent="0.35">
      <c r="D68" s="26">
        <v>2025</v>
      </c>
      <c r="E68">
        <v>2179</v>
      </c>
      <c r="V68" s="51"/>
      <c r="W68" s="51"/>
      <c r="X68" s="51"/>
      <c r="Y68" s="51"/>
      <c r="Z68" s="51"/>
      <c r="AA68" s="51"/>
      <c r="AB68" s="51"/>
      <c r="AC68" s="51"/>
    </row>
    <row r="69" spans="1:29" x14ac:dyDescent="0.35">
      <c r="D69" s="26">
        <v>2026</v>
      </c>
      <c r="E69">
        <v>2248</v>
      </c>
      <c r="V69" s="51"/>
      <c r="W69" s="51"/>
      <c r="X69" s="51"/>
      <c r="Y69" s="51"/>
      <c r="Z69" s="51"/>
      <c r="AA69" s="51"/>
      <c r="AB69" s="51"/>
      <c r="AC69" s="51"/>
    </row>
    <row r="70" spans="1:29" x14ac:dyDescent="0.35">
      <c r="V70" s="51"/>
      <c r="W70" s="51"/>
      <c r="X70" s="51"/>
      <c r="Y70" s="51"/>
      <c r="Z70" s="51"/>
      <c r="AA70" s="51"/>
      <c r="AB70" s="51"/>
      <c r="AC70" s="51"/>
    </row>
    <row r="71" spans="1:29" x14ac:dyDescent="0.35">
      <c r="M71" s="31"/>
      <c r="V71" s="51"/>
      <c r="W71" s="51"/>
      <c r="X71" s="51"/>
      <c r="Y71" s="51"/>
      <c r="Z71" s="51"/>
      <c r="AA71" s="51"/>
      <c r="AB71" s="51"/>
      <c r="AC71" s="51"/>
    </row>
    <row r="72" spans="1:29" x14ac:dyDescent="0.35">
      <c r="V72" s="51"/>
      <c r="W72" s="51"/>
      <c r="X72" s="51"/>
      <c r="Y72" s="51"/>
      <c r="Z72" s="51"/>
      <c r="AA72" s="51"/>
      <c r="AB72" s="51"/>
      <c r="AC72" s="51"/>
    </row>
    <row r="73" spans="1:29" x14ac:dyDescent="0.35">
      <c r="V73" s="51"/>
      <c r="W73" s="51"/>
      <c r="X73" s="51"/>
      <c r="Y73" s="51"/>
      <c r="Z73" s="51"/>
      <c r="AA73" s="51"/>
      <c r="AB73" s="51"/>
      <c r="AC73" s="51"/>
    </row>
    <row r="74" spans="1:29" x14ac:dyDescent="0.35">
      <c r="V74" s="51"/>
      <c r="W74" s="51"/>
      <c r="X74" s="51"/>
      <c r="Y74" s="51"/>
      <c r="Z74" s="51"/>
      <c r="AA74" s="51"/>
      <c r="AB74" s="51"/>
      <c r="AC74" s="51"/>
    </row>
    <row r="75" spans="1:29" x14ac:dyDescent="0.35">
      <c r="V75" s="51"/>
      <c r="W75" s="51"/>
      <c r="X75" s="51"/>
      <c r="Y75" s="51"/>
      <c r="Z75" s="51"/>
      <c r="AA75" s="51"/>
      <c r="AB75" s="51"/>
      <c r="AC75" s="51"/>
    </row>
    <row r="76" spans="1:29" x14ac:dyDescent="0.35">
      <c r="V76" s="51"/>
      <c r="W76" s="51"/>
      <c r="X76" s="51"/>
      <c r="Y76" s="51"/>
      <c r="Z76" s="51"/>
      <c r="AA76" s="51"/>
      <c r="AB76" s="51"/>
      <c r="AC76" s="51"/>
    </row>
    <row r="77" spans="1:29" x14ac:dyDescent="0.35">
      <c r="D77" s="53"/>
      <c r="V77" s="51"/>
      <c r="W77" s="51"/>
      <c r="X77" s="51"/>
      <c r="Y77" s="51"/>
      <c r="Z77" s="51"/>
      <c r="AA77" s="51"/>
      <c r="AB77" s="51"/>
      <c r="AC77" s="51"/>
    </row>
    <row r="78" spans="1:29" x14ac:dyDescent="0.35">
      <c r="V78" s="51"/>
      <c r="W78" s="51"/>
      <c r="X78" s="51"/>
      <c r="Y78" s="51"/>
      <c r="Z78" s="51"/>
      <c r="AA78" s="51"/>
      <c r="AB78" s="51"/>
      <c r="AC78" s="51"/>
    </row>
    <row r="79" spans="1:29" x14ac:dyDescent="0.35">
      <c r="V79" s="51"/>
      <c r="W79" s="51"/>
      <c r="X79" s="51"/>
      <c r="Y79" s="51"/>
      <c r="Z79" s="51"/>
      <c r="AA79" s="51"/>
      <c r="AB79" s="51"/>
      <c r="AC79" s="51"/>
    </row>
    <row r="80" spans="1:29" x14ac:dyDescent="0.35">
      <c r="V80" s="51"/>
      <c r="W80" s="51"/>
      <c r="X80" s="51"/>
      <c r="Y80" s="51"/>
      <c r="Z80" s="51"/>
      <c r="AA80" s="51"/>
      <c r="AB80" s="51"/>
      <c r="AC80" s="51"/>
    </row>
    <row r="81" spans="22:29" x14ac:dyDescent="0.35">
      <c r="V81" s="51"/>
      <c r="W81" s="51"/>
      <c r="X81" s="51"/>
      <c r="Y81" s="51"/>
      <c r="Z81" s="51"/>
      <c r="AA81" s="51"/>
      <c r="AB81" s="51"/>
      <c r="AC81" s="51"/>
    </row>
    <row r="82" spans="22:29" x14ac:dyDescent="0.35">
      <c r="V82" s="51"/>
      <c r="W82" s="51"/>
      <c r="X82" s="51"/>
      <c r="Y82" s="51"/>
      <c r="Z82" s="51"/>
      <c r="AA82" s="51"/>
      <c r="AB82" s="51"/>
      <c r="AC82" s="51"/>
    </row>
    <row r="83" spans="22:29" x14ac:dyDescent="0.35">
      <c r="V83" s="51"/>
      <c r="W83" s="51"/>
      <c r="X83" s="51"/>
      <c r="Y83" s="51"/>
      <c r="Z83" s="51"/>
      <c r="AA83" s="51"/>
      <c r="AB83" s="51"/>
      <c r="AC83" s="51"/>
    </row>
    <row r="84" spans="22:29" x14ac:dyDescent="0.35">
      <c r="V84" s="51"/>
      <c r="W84" s="51"/>
      <c r="X84" s="51"/>
      <c r="Y84" s="51"/>
      <c r="Z84" s="51"/>
      <c r="AA84" s="51"/>
      <c r="AB84" s="51"/>
      <c r="AC84" s="51"/>
    </row>
    <row r="85" spans="22:29" x14ac:dyDescent="0.35">
      <c r="V85" s="51"/>
      <c r="W85" s="51"/>
      <c r="X85" s="51"/>
      <c r="Y85" s="51"/>
      <c r="Z85" s="51"/>
      <c r="AA85" s="51"/>
      <c r="AB85" s="51"/>
      <c r="AC85" s="51"/>
    </row>
    <row r="86" spans="22:29" x14ac:dyDescent="0.35">
      <c r="V86" s="51"/>
      <c r="W86" s="51"/>
      <c r="X86" s="51"/>
      <c r="Y86" s="51"/>
      <c r="Z86" s="51"/>
      <c r="AA86" s="51"/>
      <c r="AB86" s="51"/>
      <c r="AC86" s="51"/>
    </row>
    <row r="87" spans="22:29" x14ac:dyDescent="0.35">
      <c r="V87" s="51"/>
      <c r="W87" s="51"/>
      <c r="X87" s="51"/>
      <c r="Y87" s="51"/>
      <c r="Z87" s="51"/>
      <c r="AA87" s="51"/>
      <c r="AB87" s="51"/>
      <c r="AC87" s="51"/>
    </row>
    <row r="88" spans="22:29" x14ac:dyDescent="0.35">
      <c r="V88" s="51"/>
      <c r="W88" s="51"/>
      <c r="X88" s="51"/>
      <c r="Y88" s="51"/>
      <c r="Z88" s="51"/>
      <c r="AA88" s="51"/>
      <c r="AB88" s="51"/>
      <c r="AC88" s="51"/>
    </row>
    <row r="89" spans="22:29" x14ac:dyDescent="0.35">
      <c r="V89" s="51"/>
      <c r="W89" s="51"/>
      <c r="X89" s="51"/>
      <c r="Y89" s="51"/>
      <c r="Z89" s="51"/>
      <c r="AA89" s="51"/>
      <c r="AB89" s="51"/>
      <c r="AC89" s="51"/>
    </row>
    <row r="90" spans="22:29" x14ac:dyDescent="0.35">
      <c r="V90" s="51"/>
      <c r="W90" s="51"/>
      <c r="X90" s="51"/>
      <c r="Y90" s="51"/>
      <c r="Z90" s="51"/>
      <c r="AA90" s="51"/>
      <c r="AB90" s="51"/>
      <c r="AC90" s="51"/>
    </row>
    <row r="91" spans="22:29" x14ac:dyDescent="0.35">
      <c r="V91" s="51"/>
      <c r="W91" s="51"/>
      <c r="X91" s="51"/>
      <c r="Y91" s="51"/>
      <c r="Z91" s="51"/>
      <c r="AA91" s="51"/>
      <c r="AB91" s="51"/>
      <c r="AC91" s="51"/>
    </row>
    <row r="92" spans="22:29" x14ac:dyDescent="0.35">
      <c r="V92" s="51"/>
      <c r="W92" s="51"/>
      <c r="X92" s="51"/>
      <c r="Y92" s="51"/>
      <c r="Z92" s="51"/>
      <c r="AA92" s="51"/>
      <c r="AB92" s="51"/>
      <c r="AC92" s="51"/>
    </row>
    <row r="93" spans="22:29" x14ac:dyDescent="0.35">
      <c r="V93" s="51"/>
      <c r="W93" s="51"/>
      <c r="X93" s="51"/>
      <c r="Y93" s="51"/>
      <c r="Z93" s="51"/>
      <c r="AA93" s="51"/>
      <c r="AB93" s="51"/>
      <c r="AC93" s="51"/>
    </row>
    <row r="94" spans="22:29" x14ac:dyDescent="0.35">
      <c r="V94" s="51"/>
      <c r="W94" s="51"/>
      <c r="X94" s="51"/>
      <c r="Y94" s="51"/>
      <c r="Z94" s="51"/>
      <c r="AA94" s="51"/>
      <c r="AB94" s="51"/>
      <c r="AC94" s="51"/>
    </row>
    <row r="95" spans="22:29" x14ac:dyDescent="0.35">
      <c r="V95" s="51"/>
      <c r="W95" s="51"/>
      <c r="X95" s="51"/>
      <c r="Y95" s="51"/>
      <c r="Z95" s="51"/>
      <c r="AA95" s="51"/>
      <c r="AB95" s="51"/>
      <c r="AC95" s="51"/>
    </row>
    <row r="96" spans="22:29" x14ac:dyDescent="0.35">
      <c r="V96" s="51"/>
      <c r="W96" s="51"/>
      <c r="X96" s="51"/>
      <c r="Y96" s="51"/>
      <c r="Z96" s="51"/>
      <c r="AA96" s="51"/>
      <c r="AB96" s="51"/>
      <c r="AC96" s="51"/>
    </row>
    <row r="97" spans="22:29" x14ac:dyDescent="0.35">
      <c r="V97" s="51"/>
      <c r="W97" s="51"/>
      <c r="X97" s="51"/>
      <c r="Y97" s="51"/>
      <c r="Z97" s="51"/>
      <c r="AA97" s="51"/>
      <c r="AB97" s="51"/>
      <c r="AC97" s="51"/>
    </row>
    <row r="98" spans="22:29" x14ac:dyDescent="0.35">
      <c r="V98" s="51"/>
      <c r="W98" s="51"/>
      <c r="X98" s="51"/>
      <c r="Y98" s="51"/>
      <c r="Z98" s="51"/>
      <c r="AA98" s="51"/>
      <c r="AB98" s="51"/>
      <c r="AC98" s="51"/>
    </row>
    <row r="99" spans="22:29" x14ac:dyDescent="0.35">
      <c r="V99" s="51"/>
      <c r="W99" s="51"/>
      <c r="X99" s="51"/>
      <c r="Y99" s="51"/>
      <c r="Z99" s="51"/>
      <c r="AA99" s="51"/>
      <c r="AB99" s="51"/>
      <c r="AC99" s="51"/>
    </row>
    <row r="100" spans="22:29" x14ac:dyDescent="0.35">
      <c r="V100" s="51"/>
      <c r="W100" s="51"/>
      <c r="X100" s="51"/>
      <c r="Y100" s="51"/>
      <c r="Z100" s="51"/>
      <c r="AA100" s="51"/>
      <c r="AB100" s="51"/>
      <c r="AC100" s="51"/>
    </row>
    <row r="101" spans="22:29" x14ac:dyDescent="0.35">
      <c r="V101" s="51"/>
      <c r="W101" s="51"/>
      <c r="X101" s="51"/>
      <c r="Y101" s="51"/>
      <c r="Z101" s="51"/>
      <c r="AA101" s="51"/>
      <c r="AB101" s="51"/>
      <c r="AC101" s="51"/>
    </row>
  </sheetData>
  <mergeCells count="6">
    <mergeCell ref="A1:AT1"/>
    <mergeCell ref="A19:AT19"/>
    <mergeCell ref="A37:AT37"/>
    <mergeCell ref="A47:M47"/>
    <mergeCell ref="A10:M10"/>
    <mergeCell ref="A28:M28"/>
  </mergeCells>
  <phoneticPr fontId="7" type="noConversion"/>
  <pageMargins left="0.7" right="0.7" top="0.75" bottom="0.75" header="0.3" footer="0.3"/>
  <pageSetup orientation="portrait" r:id="rId1"/>
  <ignoredErrors>
    <ignoredError sqref="B14:M14 C12:E12 C16:M16 C15:M15 G12:M12 B13:J13 L13:M13" formulaRange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C39D-728E-42CD-833C-B667B424416F}">
  <dimension ref="A1:U39"/>
  <sheetViews>
    <sheetView zoomScale="55" zoomScaleNormal="55" workbookViewId="0">
      <selection activeCell="B2" sqref="B2:R6"/>
    </sheetView>
  </sheetViews>
  <sheetFormatPr baseColWidth="10" defaultRowHeight="15.5" x14ac:dyDescent="0.35"/>
  <sheetData>
    <row r="1" spans="1:21" x14ac:dyDescent="0.35">
      <c r="A1" s="1" t="s">
        <v>13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0</v>
      </c>
      <c r="H1" s="2" t="s">
        <v>1</v>
      </c>
      <c r="I1" s="2" t="s">
        <v>2</v>
      </c>
      <c r="J1" s="2" t="s">
        <v>3</v>
      </c>
      <c r="K1" s="2" t="s">
        <v>4</v>
      </c>
      <c r="L1" s="2" t="s">
        <v>5</v>
      </c>
      <c r="M1" s="2" t="s">
        <v>6</v>
      </c>
      <c r="N1" s="2" t="s">
        <v>7</v>
      </c>
      <c r="O1" s="2" t="s">
        <v>8</v>
      </c>
      <c r="P1" s="2" t="s">
        <v>9</v>
      </c>
      <c r="Q1" s="2" t="s">
        <v>10</v>
      </c>
      <c r="R1" s="2" t="s">
        <v>11</v>
      </c>
      <c r="S1" s="3"/>
      <c r="T1" s="4"/>
      <c r="U1" s="4"/>
    </row>
    <row r="2" spans="1:21" x14ac:dyDescent="0.35">
      <c r="A2" s="1" t="s">
        <v>14</v>
      </c>
      <c r="B2" s="11">
        <v>56</v>
      </c>
      <c r="C2" s="11">
        <v>42</v>
      </c>
      <c r="D2" s="11">
        <v>52</v>
      </c>
      <c r="E2" s="11">
        <v>42</v>
      </c>
      <c r="F2" s="11">
        <v>48</v>
      </c>
      <c r="G2" s="11">
        <v>45</v>
      </c>
      <c r="H2" s="11">
        <v>36</v>
      </c>
      <c r="I2" s="11">
        <v>67</v>
      </c>
      <c r="J2" s="11">
        <v>71</v>
      </c>
      <c r="K2" s="11">
        <v>69</v>
      </c>
      <c r="L2" s="11">
        <v>68</v>
      </c>
      <c r="M2" s="11">
        <v>14</v>
      </c>
      <c r="N2" s="11">
        <v>14</v>
      </c>
      <c r="O2" s="11">
        <v>13</v>
      </c>
      <c r="P2" s="11">
        <v>12</v>
      </c>
      <c r="Q2" s="11">
        <v>12</v>
      </c>
      <c r="R2" s="11">
        <v>10</v>
      </c>
      <c r="S2" s="3"/>
      <c r="T2" s="4"/>
      <c r="U2" s="4"/>
    </row>
    <row r="3" spans="1:21" x14ac:dyDescent="0.35">
      <c r="A3" s="1" t="s">
        <v>15</v>
      </c>
      <c r="B3" s="11">
        <v>45</v>
      </c>
      <c r="C3" s="11">
        <v>30</v>
      </c>
      <c r="D3" s="11">
        <v>25</v>
      </c>
      <c r="E3" s="11">
        <v>73</v>
      </c>
      <c r="F3" s="11">
        <v>85</v>
      </c>
      <c r="G3" s="11">
        <v>80</v>
      </c>
      <c r="H3" s="11">
        <v>76</v>
      </c>
      <c r="I3" s="11">
        <v>13</v>
      </c>
      <c r="J3" s="11">
        <v>2</v>
      </c>
      <c r="K3" s="11">
        <v>3</v>
      </c>
      <c r="L3" s="11">
        <v>12</v>
      </c>
      <c r="M3" s="11">
        <v>66</v>
      </c>
      <c r="N3" s="11">
        <v>31</v>
      </c>
      <c r="O3" s="11">
        <v>23</v>
      </c>
      <c r="P3" s="11">
        <v>44</v>
      </c>
      <c r="Q3" s="11">
        <v>30</v>
      </c>
      <c r="R3" s="11">
        <v>48</v>
      </c>
      <c r="S3" s="3"/>
      <c r="T3" s="4"/>
      <c r="U3" s="4"/>
    </row>
    <row r="4" spans="1:21" x14ac:dyDescent="0.35">
      <c r="A4" s="1" t="s">
        <v>16</v>
      </c>
      <c r="B4" s="11">
        <v>15</v>
      </c>
      <c r="C4" s="11">
        <v>13</v>
      </c>
      <c r="D4" s="11">
        <v>11</v>
      </c>
      <c r="E4" s="11">
        <v>11</v>
      </c>
      <c r="F4" s="11">
        <v>17</v>
      </c>
      <c r="G4" s="11">
        <v>17</v>
      </c>
      <c r="H4" s="11">
        <v>16</v>
      </c>
      <c r="I4" s="11">
        <v>16</v>
      </c>
      <c r="J4" s="11">
        <v>15</v>
      </c>
      <c r="K4" s="11">
        <v>14</v>
      </c>
      <c r="L4" s="11">
        <v>19</v>
      </c>
      <c r="M4" s="11">
        <v>18</v>
      </c>
      <c r="N4" s="11">
        <v>10</v>
      </c>
      <c r="O4" s="11">
        <v>10</v>
      </c>
      <c r="P4" s="11">
        <v>8</v>
      </c>
      <c r="Q4" s="11">
        <v>5</v>
      </c>
      <c r="R4" s="11">
        <v>12</v>
      </c>
      <c r="S4" s="3"/>
      <c r="T4" s="4"/>
      <c r="U4" s="4"/>
    </row>
    <row r="5" spans="1:21" x14ac:dyDescent="0.35">
      <c r="A5" s="1" t="s">
        <v>17</v>
      </c>
      <c r="B5" s="11">
        <v>7</v>
      </c>
      <c r="C5" s="11">
        <v>4</v>
      </c>
      <c r="D5" s="11">
        <v>3</v>
      </c>
      <c r="E5" s="11">
        <v>2</v>
      </c>
      <c r="F5" s="11">
        <v>2</v>
      </c>
      <c r="G5" s="11">
        <v>2</v>
      </c>
      <c r="H5" s="11">
        <v>3</v>
      </c>
      <c r="I5" s="11">
        <v>8</v>
      </c>
      <c r="J5" s="11">
        <v>9</v>
      </c>
      <c r="K5" s="11">
        <v>9</v>
      </c>
      <c r="L5" s="11">
        <v>8</v>
      </c>
      <c r="M5" s="11">
        <v>13</v>
      </c>
      <c r="N5" s="11">
        <v>11</v>
      </c>
      <c r="O5" s="11">
        <v>12</v>
      </c>
      <c r="P5" s="11">
        <v>13</v>
      </c>
      <c r="Q5" s="11">
        <v>8</v>
      </c>
      <c r="R5" s="11">
        <v>9</v>
      </c>
      <c r="S5" s="3"/>
      <c r="T5" s="4"/>
      <c r="U5" s="4"/>
    </row>
    <row r="6" spans="1:21" x14ac:dyDescent="0.35">
      <c r="A6" s="1" t="s">
        <v>18</v>
      </c>
      <c r="B6" s="11">
        <v>2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3</v>
      </c>
      <c r="N6" s="11">
        <v>3</v>
      </c>
      <c r="O6" s="11">
        <v>3</v>
      </c>
      <c r="P6" s="11">
        <v>3</v>
      </c>
      <c r="Q6" s="11">
        <v>3</v>
      </c>
      <c r="R6" s="11">
        <v>2</v>
      </c>
      <c r="S6" s="3"/>
      <c r="T6" s="4"/>
      <c r="U6" s="4"/>
    </row>
    <row r="7" spans="1:21" x14ac:dyDescent="0.35">
      <c r="A7" s="1" t="s">
        <v>19</v>
      </c>
      <c r="B7" s="11">
        <v>125</v>
      </c>
      <c r="C7" s="11">
        <v>90</v>
      </c>
      <c r="D7" s="11">
        <v>92</v>
      </c>
      <c r="E7" s="11">
        <v>128</v>
      </c>
      <c r="F7" s="11">
        <v>154</v>
      </c>
      <c r="G7" s="11">
        <v>145</v>
      </c>
      <c r="H7" s="11">
        <v>132</v>
      </c>
      <c r="I7" s="11">
        <v>104</v>
      </c>
      <c r="J7" s="11">
        <v>97</v>
      </c>
      <c r="K7" s="11">
        <v>95</v>
      </c>
      <c r="L7" s="11">
        <v>108</v>
      </c>
      <c r="M7" s="11">
        <v>114</v>
      </c>
      <c r="N7" s="11">
        <v>68</v>
      </c>
      <c r="O7" s="11">
        <v>61</v>
      </c>
      <c r="P7" s="11">
        <v>81</v>
      </c>
      <c r="Q7" s="11">
        <v>57</v>
      </c>
      <c r="R7" s="11">
        <v>82</v>
      </c>
      <c r="S7" s="3"/>
      <c r="T7" s="4"/>
      <c r="U7" s="4"/>
    </row>
    <row r="8" spans="1:21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4"/>
      <c r="T8" s="4"/>
      <c r="U8" s="4"/>
    </row>
    <row r="9" spans="1:21" x14ac:dyDescent="0.35">
      <c r="A9" s="4" t="s">
        <v>12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4"/>
      <c r="U10" s="4"/>
    </row>
    <row r="11" spans="1:21" x14ac:dyDescent="0.35">
      <c r="A11" s="1"/>
      <c r="B11" s="2">
        <v>2014</v>
      </c>
      <c r="C11" s="2">
        <v>2014</v>
      </c>
      <c r="D11" s="2">
        <v>2014</v>
      </c>
      <c r="E11" s="2">
        <v>2014</v>
      </c>
      <c r="F11" s="2">
        <v>2015</v>
      </c>
      <c r="G11" s="2">
        <v>2015</v>
      </c>
      <c r="H11" s="2">
        <v>2015</v>
      </c>
      <c r="I11" s="2">
        <v>2015</v>
      </c>
      <c r="J11" s="2">
        <v>2016</v>
      </c>
      <c r="K11" s="2">
        <v>2016</v>
      </c>
      <c r="L11" s="2">
        <v>2016</v>
      </c>
      <c r="M11" s="2">
        <v>2016</v>
      </c>
      <c r="N11" s="2">
        <v>2017</v>
      </c>
      <c r="O11" s="2">
        <v>2017</v>
      </c>
      <c r="P11" s="2">
        <v>2017</v>
      </c>
      <c r="Q11" s="2">
        <v>2017</v>
      </c>
      <c r="R11" s="2">
        <v>2018</v>
      </c>
      <c r="S11" s="2"/>
      <c r="T11" s="9"/>
      <c r="U11" s="4"/>
    </row>
    <row r="12" spans="1:21" x14ac:dyDescent="0.35">
      <c r="A12" s="1" t="s">
        <v>25</v>
      </c>
      <c r="B12" s="2" t="s">
        <v>26</v>
      </c>
      <c r="C12" s="2" t="s">
        <v>27</v>
      </c>
      <c r="D12" s="2" t="s">
        <v>28</v>
      </c>
      <c r="E12" s="2" t="s">
        <v>29</v>
      </c>
      <c r="F12" s="2" t="s">
        <v>26</v>
      </c>
      <c r="G12" s="2" t="s">
        <v>27</v>
      </c>
      <c r="H12" s="2" t="s">
        <v>28</v>
      </c>
      <c r="I12" s="2" t="s">
        <v>29</v>
      </c>
      <c r="J12" s="2" t="s">
        <v>26</v>
      </c>
      <c r="K12" s="2" t="s">
        <v>27</v>
      </c>
      <c r="L12" s="2" t="s">
        <v>28</v>
      </c>
      <c r="M12" s="2" t="s">
        <v>29</v>
      </c>
      <c r="N12" s="2" t="s">
        <v>26</v>
      </c>
      <c r="O12" s="2" t="s">
        <v>27</v>
      </c>
      <c r="P12" s="2" t="s">
        <v>28</v>
      </c>
      <c r="Q12" s="2" t="s">
        <v>29</v>
      </c>
      <c r="R12" s="2" t="s">
        <v>26</v>
      </c>
      <c r="S12" s="1"/>
      <c r="T12" s="3"/>
      <c r="U12" s="4"/>
    </row>
    <row r="13" spans="1:21" x14ac:dyDescent="0.35">
      <c r="A13" s="1" t="s">
        <v>14</v>
      </c>
      <c r="B13" s="2">
        <f>B2*3</f>
        <v>168</v>
      </c>
      <c r="C13" s="2">
        <f t="shared" ref="C13:R17" si="0">C2*3</f>
        <v>126</v>
      </c>
      <c r="D13" s="2">
        <f t="shared" si="0"/>
        <v>156</v>
      </c>
      <c r="E13" s="2">
        <f t="shared" si="0"/>
        <v>126</v>
      </c>
      <c r="F13" s="2">
        <f t="shared" si="0"/>
        <v>144</v>
      </c>
      <c r="G13" s="2">
        <f t="shared" si="0"/>
        <v>135</v>
      </c>
      <c r="H13" s="2">
        <f t="shared" si="0"/>
        <v>108</v>
      </c>
      <c r="I13" s="2">
        <f t="shared" si="0"/>
        <v>201</v>
      </c>
      <c r="J13" s="2">
        <f t="shared" si="0"/>
        <v>213</v>
      </c>
      <c r="K13" s="2">
        <f t="shared" si="0"/>
        <v>207</v>
      </c>
      <c r="L13" s="2">
        <f t="shared" si="0"/>
        <v>204</v>
      </c>
      <c r="M13" s="2">
        <f t="shared" si="0"/>
        <v>42</v>
      </c>
      <c r="N13" s="2">
        <f t="shared" si="0"/>
        <v>42</v>
      </c>
      <c r="O13" s="2">
        <f t="shared" si="0"/>
        <v>39</v>
      </c>
      <c r="P13" s="2">
        <f t="shared" si="0"/>
        <v>36</v>
      </c>
      <c r="Q13" s="2">
        <f t="shared" si="0"/>
        <v>36</v>
      </c>
      <c r="R13" s="2">
        <f t="shared" si="0"/>
        <v>30</v>
      </c>
      <c r="S13" s="10"/>
      <c r="T13" s="3"/>
      <c r="U13" s="4"/>
    </row>
    <row r="14" spans="1:21" x14ac:dyDescent="0.35">
      <c r="A14" s="1" t="s">
        <v>15</v>
      </c>
      <c r="B14" s="2">
        <f t="shared" ref="B14:Q17" si="1">B3*3</f>
        <v>135</v>
      </c>
      <c r="C14" s="2">
        <f t="shared" si="1"/>
        <v>90</v>
      </c>
      <c r="D14" s="2">
        <f t="shared" si="1"/>
        <v>75</v>
      </c>
      <c r="E14" s="2">
        <f t="shared" si="1"/>
        <v>219</v>
      </c>
      <c r="F14" s="2">
        <f t="shared" si="1"/>
        <v>255</v>
      </c>
      <c r="G14" s="2">
        <f t="shared" si="1"/>
        <v>240</v>
      </c>
      <c r="H14" s="2">
        <f t="shared" si="1"/>
        <v>228</v>
      </c>
      <c r="I14" s="2">
        <f t="shared" si="1"/>
        <v>39</v>
      </c>
      <c r="J14" s="2">
        <f t="shared" si="1"/>
        <v>6</v>
      </c>
      <c r="K14" s="2">
        <f t="shared" si="1"/>
        <v>9</v>
      </c>
      <c r="L14" s="2">
        <f t="shared" si="1"/>
        <v>36</v>
      </c>
      <c r="M14" s="2">
        <f t="shared" si="1"/>
        <v>198</v>
      </c>
      <c r="N14" s="2">
        <f t="shared" si="1"/>
        <v>93</v>
      </c>
      <c r="O14" s="2">
        <f t="shared" si="1"/>
        <v>69</v>
      </c>
      <c r="P14" s="2">
        <f t="shared" si="1"/>
        <v>132</v>
      </c>
      <c r="Q14" s="2">
        <f t="shared" si="1"/>
        <v>90</v>
      </c>
      <c r="R14" s="2">
        <f t="shared" si="0"/>
        <v>144</v>
      </c>
      <c r="S14" s="10"/>
      <c r="T14" s="3"/>
      <c r="U14" s="4"/>
    </row>
    <row r="15" spans="1:21" x14ac:dyDescent="0.35">
      <c r="A15" s="1" t="s">
        <v>16</v>
      </c>
      <c r="B15" s="2">
        <f t="shared" si="1"/>
        <v>45</v>
      </c>
      <c r="C15" s="2">
        <f t="shared" si="0"/>
        <v>39</v>
      </c>
      <c r="D15" s="2">
        <f t="shared" si="0"/>
        <v>33</v>
      </c>
      <c r="E15" s="2">
        <f t="shared" si="0"/>
        <v>33</v>
      </c>
      <c r="F15" s="2">
        <f t="shared" si="0"/>
        <v>51</v>
      </c>
      <c r="G15" s="2">
        <f t="shared" si="0"/>
        <v>51</v>
      </c>
      <c r="H15" s="2">
        <f t="shared" si="0"/>
        <v>48</v>
      </c>
      <c r="I15" s="2">
        <f t="shared" si="0"/>
        <v>48</v>
      </c>
      <c r="J15" s="2">
        <f t="shared" si="0"/>
        <v>45</v>
      </c>
      <c r="K15" s="2">
        <f t="shared" si="0"/>
        <v>42</v>
      </c>
      <c r="L15" s="2">
        <f t="shared" si="0"/>
        <v>57</v>
      </c>
      <c r="M15" s="2">
        <f t="shared" si="0"/>
        <v>54</v>
      </c>
      <c r="N15" s="2">
        <f t="shared" si="0"/>
        <v>30</v>
      </c>
      <c r="O15" s="2">
        <f t="shared" si="0"/>
        <v>30</v>
      </c>
      <c r="P15" s="2">
        <f t="shared" si="0"/>
        <v>24</v>
      </c>
      <c r="Q15" s="2">
        <f t="shared" si="0"/>
        <v>15</v>
      </c>
      <c r="R15" s="2">
        <f t="shared" si="0"/>
        <v>36</v>
      </c>
      <c r="S15" s="10"/>
      <c r="T15" s="3"/>
      <c r="U15" s="4"/>
    </row>
    <row r="16" spans="1:21" x14ac:dyDescent="0.35">
      <c r="A16" s="1" t="s">
        <v>17</v>
      </c>
      <c r="B16" s="2">
        <f t="shared" si="1"/>
        <v>21</v>
      </c>
      <c r="C16" s="2">
        <f t="shared" si="0"/>
        <v>12</v>
      </c>
      <c r="D16" s="2">
        <f t="shared" si="0"/>
        <v>9</v>
      </c>
      <c r="E16" s="2">
        <f t="shared" si="0"/>
        <v>6</v>
      </c>
      <c r="F16" s="2">
        <f t="shared" si="0"/>
        <v>6</v>
      </c>
      <c r="G16" s="2">
        <f t="shared" si="0"/>
        <v>6</v>
      </c>
      <c r="H16" s="2">
        <f t="shared" si="0"/>
        <v>9</v>
      </c>
      <c r="I16" s="2">
        <f t="shared" si="0"/>
        <v>24</v>
      </c>
      <c r="J16" s="2">
        <f t="shared" si="0"/>
        <v>27</v>
      </c>
      <c r="K16" s="2">
        <f t="shared" si="0"/>
        <v>27</v>
      </c>
      <c r="L16" s="2">
        <f t="shared" si="0"/>
        <v>24</v>
      </c>
      <c r="M16" s="2">
        <f t="shared" si="0"/>
        <v>39</v>
      </c>
      <c r="N16" s="2">
        <f t="shared" si="0"/>
        <v>33</v>
      </c>
      <c r="O16" s="2">
        <f t="shared" si="0"/>
        <v>36</v>
      </c>
      <c r="P16" s="2">
        <f t="shared" si="0"/>
        <v>39</v>
      </c>
      <c r="Q16" s="2">
        <f t="shared" si="0"/>
        <v>24</v>
      </c>
      <c r="R16" s="2">
        <f t="shared" si="0"/>
        <v>27</v>
      </c>
      <c r="S16" s="10"/>
      <c r="T16" s="3"/>
      <c r="U16" s="4"/>
    </row>
    <row r="17" spans="1:21" x14ac:dyDescent="0.35">
      <c r="A17" s="1" t="s">
        <v>18</v>
      </c>
      <c r="B17" s="2">
        <f t="shared" si="1"/>
        <v>6</v>
      </c>
      <c r="C17" s="2">
        <f t="shared" si="0"/>
        <v>3</v>
      </c>
      <c r="D17" s="2">
        <f t="shared" si="0"/>
        <v>3</v>
      </c>
      <c r="E17" s="2">
        <f t="shared" si="0"/>
        <v>3</v>
      </c>
      <c r="F17" s="2">
        <f t="shared" si="0"/>
        <v>3</v>
      </c>
      <c r="G17" s="2">
        <f t="shared" si="0"/>
        <v>3</v>
      </c>
      <c r="H17" s="2">
        <f t="shared" si="0"/>
        <v>3</v>
      </c>
      <c r="I17" s="2">
        <f t="shared" si="0"/>
        <v>3</v>
      </c>
      <c r="J17" s="2">
        <f t="shared" si="0"/>
        <v>3</v>
      </c>
      <c r="K17" s="2">
        <f t="shared" si="0"/>
        <v>3</v>
      </c>
      <c r="L17" s="2">
        <f t="shared" si="0"/>
        <v>3</v>
      </c>
      <c r="M17" s="2">
        <f t="shared" si="0"/>
        <v>9</v>
      </c>
      <c r="N17" s="2">
        <f t="shared" si="0"/>
        <v>9</v>
      </c>
      <c r="O17" s="2">
        <f t="shared" si="0"/>
        <v>9</v>
      </c>
      <c r="P17" s="2">
        <f t="shared" si="0"/>
        <v>9</v>
      </c>
      <c r="Q17" s="2">
        <f t="shared" si="0"/>
        <v>9</v>
      </c>
      <c r="R17" s="2">
        <f t="shared" si="0"/>
        <v>6</v>
      </c>
      <c r="S17" s="10"/>
      <c r="T17" s="3"/>
      <c r="U17" s="4"/>
    </row>
    <row r="18" spans="1:21" x14ac:dyDescent="0.35">
      <c r="A18" s="1" t="s">
        <v>19</v>
      </c>
      <c r="B18" s="2">
        <f>SUM(B13:B17)</f>
        <v>375</v>
      </c>
      <c r="C18" s="2">
        <f t="shared" ref="C18:R18" si="2">SUM(C13:C17)</f>
        <v>270</v>
      </c>
      <c r="D18" s="2">
        <f t="shared" si="2"/>
        <v>276</v>
      </c>
      <c r="E18" s="2">
        <f t="shared" si="2"/>
        <v>387</v>
      </c>
      <c r="F18" s="2">
        <f t="shared" si="2"/>
        <v>459</v>
      </c>
      <c r="G18" s="2">
        <f t="shared" si="2"/>
        <v>435</v>
      </c>
      <c r="H18" s="2">
        <f t="shared" si="2"/>
        <v>396</v>
      </c>
      <c r="I18" s="2">
        <f t="shared" si="2"/>
        <v>315</v>
      </c>
      <c r="J18" s="2">
        <f t="shared" si="2"/>
        <v>294</v>
      </c>
      <c r="K18" s="2">
        <f t="shared" si="2"/>
        <v>288</v>
      </c>
      <c r="L18" s="2">
        <f t="shared" si="2"/>
        <v>324</v>
      </c>
      <c r="M18" s="2">
        <f t="shared" si="2"/>
        <v>342</v>
      </c>
      <c r="N18" s="2">
        <f t="shared" si="2"/>
        <v>207</v>
      </c>
      <c r="O18" s="2">
        <f t="shared" si="2"/>
        <v>183</v>
      </c>
      <c r="P18" s="2">
        <f t="shared" si="2"/>
        <v>240</v>
      </c>
      <c r="Q18" s="2">
        <f t="shared" si="2"/>
        <v>174</v>
      </c>
      <c r="R18" s="2">
        <f t="shared" si="2"/>
        <v>243</v>
      </c>
      <c r="S18" s="10"/>
      <c r="T18" s="3"/>
      <c r="U18" s="4"/>
    </row>
    <row r="19" spans="1:21" x14ac:dyDescent="0.35">
      <c r="A19" s="1" t="s">
        <v>30</v>
      </c>
      <c r="B19" s="2">
        <f>SUM(B16:B17)</f>
        <v>27</v>
      </c>
      <c r="C19" s="2">
        <f t="shared" ref="C19:R19" si="3">SUM(C16:C17)</f>
        <v>15</v>
      </c>
      <c r="D19" s="2">
        <f t="shared" si="3"/>
        <v>12</v>
      </c>
      <c r="E19" s="2">
        <f t="shared" si="3"/>
        <v>9</v>
      </c>
      <c r="F19" s="2">
        <f t="shared" si="3"/>
        <v>9</v>
      </c>
      <c r="G19" s="2">
        <f t="shared" si="3"/>
        <v>9</v>
      </c>
      <c r="H19" s="2">
        <f t="shared" si="3"/>
        <v>12</v>
      </c>
      <c r="I19" s="2">
        <f t="shared" si="3"/>
        <v>27</v>
      </c>
      <c r="J19" s="2">
        <f t="shared" si="3"/>
        <v>30</v>
      </c>
      <c r="K19" s="2">
        <f t="shared" si="3"/>
        <v>30</v>
      </c>
      <c r="L19" s="2">
        <f t="shared" si="3"/>
        <v>27</v>
      </c>
      <c r="M19" s="2">
        <f t="shared" si="3"/>
        <v>48</v>
      </c>
      <c r="N19" s="2">
        <f t="shared" si="3"/>
        <v>42</v>
      </c>
      <c r="O19" s="2">
        <f t="shared" si="3"/>
        <v>45</v>
      </c>
      <c r="P19" s="2">
        <f t="shared" si="3"/>
        <v>48</v>
      </c>
      <c r="Q19" s="2">
        <f t="shared" si="3"/>
        <v>33</v>
      </c>
      <c r="R19" s="2">
        <f t="shared" si="3"/>
        <v>33</v>
      </c>
      <c r="S19" s="10"/>
      <c r="T19" s="3"/>
      <c r="U19" s="4"/>
    </row>
    <row r="20" spans="1:21" x14ac:dyDescent="0.35">
      <c r="A20" s="5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5"/>
      <c r="T20" s="4"/>
      <c r="U20" s="4"/>
    </row>
    <row r="21" spans="1:21" x14ac:dyDescent="0.35">
      <c r="A21" s="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4"/>
      <c r="T21" s="4"/>
      <c r="U21" s="4"/>
    </row>
    <row r="22" spans="1:21" x14ac:dyDescent="0.35">
      <c r="A22" s="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4"/>
      <c r="T22" s="4"/>
      <c r="U22" s="4"/>
    </row>
    <row r="23" spans="1:21" x14ac:dyDescent="0.35">
      <c r="A23" s="1" t="s">
        <v>25</v>
      </c>
      <c r="B23" s="2">
        <v>2014</v>
      </c>
      <c r="C23" s="2">
        <f>B23+1</f>
        <v>2015</v>
      </c>
      <c r="D23" s="2">
        <f>C23+1</f>
        <v>2016</v>
      </c>
      <c r="E23" s="2">
        <f>D23+1</f>
        <v>2017</v>
      </c>
      <c r="F23" s="2" t="s">
        <v>32</v>
      </c>
      <c r="G23" s="2" t="s">
        <v>34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4"/>
      <c r="T23" s="4"/>
      <c r="U23" s="4"/>
    </row>
    <row r="24" spans="1:21" x14ac:dyDescent="0.35">
      <c r="A24" s="1" t="s">
        <v>14</v>
      </c>
      <c r="B24" s="2">
        <f>SUM(B13:E13)</f>
        <v>576</v>
      </c>
      <c r="C24" s="2">
        <f>SUM(F13:I13)</f>
        <v>588</v>
      </c>
      <c r="D24" s="2">
        <f>SUM(J13:M13)</f>
        <v>666</v>
      </c>
      <c r="E24" s="2">
        <f>SUM(N13:Q13)</f>
        <v>153</v>
      </c>
      <c r="F24" s="2">
        <f>R13*4</f>
        <v>120</v>
      </c>
      <c r="G24" s="2">
        <f>SUM(B24:F24)/5</f>
        <v>420.6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35">
      <c r="A25" s="1" t="s">
        <v>15</v>
      </c>
      <c r="B25" s="2">
        <f>SUM(B14:E14)</f>
        <v>519</v>
      </c>
      <c r="C25" s="2">
        <f>SUM(F14:I14)</f>
        <v>762</v>
      </c>
      <c r="D25" s="2">
        <f>SUM(J14:M14)</f>
        <v>249</v>
      </c>
      <c r="E25" s="2">
        <f t="shared" ref="E25:E28" si="4">SUM(N14:Q14)</f>
        <v>384</v>
      </c>
      <c r="F25" s="2">
        <f t="shared" ref="F25:F28" si="5">R14*4</f>
        <v>576</v>
      </c>
      <c r="G25" s="2">
        <f>SUM(B25:F25)/5</f>
        <v>498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35">
      <c r="A26" s="1" t="s">
        <v>16</v>
      </c>
      <c r="B26" s="2">
        <f>SUM(B15:E15)</f>
        <v>150</v>
      </c>
      <c r="C26" s="2">
        <f>SUM(F15:I15)</f>
        <v>198</v>
      </c>
      <c r="D26" s="2">
        <f>SUM(J15:M15)</f>
        <v>198</v>
      </c>
      <c r="E26" s="2">
        <f t="shared" si="4"/>
        <v>99</v>
      </c>
      <c r="F26" s="2">
        <f t="shared" si="5"/>
        <v>144</v>
      </c>
      <c r="G26" s="2">
        <f>SUM(B26:F26)/5</f>
        <v>157.80000000000001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x14ac:dyDescent="0.35">
      <c r="A27" s="1" t="s">
        <v>17</v>
      </c>
      <c r="B27" s="2">
        <f>SUM(B16:E16)</f>
        <v>48</v>
      </c>
      <c r="C27" s="2">
        <f>SUM(F16:I16)</f>
        <v>45</v>
      </c>
      <c r="D27" s="2">
        <f>SUM(J16:M16)</f>
        <v>117</v>
      </c>
      <c r="E27" s="2">
        <f t="shared" si="4"/>
        <v>132</v>
      </c>
      <c r="F27" s="2">
        <f t="shared" si="5"/>
        <v>108</v>
      </c>
      <c r="G27" s="2">
        <f>SUM(B27:F27)/5</f>
        <v>90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x14ac:dyDescent="0.35">
      <c r="A28" s="1" t="s">
        <v>18</v>
      </c>
      <c r="B28" s="2">
        <f>SUM(B17:E17)</f>
        <v>15</v>
      </c>
      <c r="C28" s="2">
        <f>SUM(F17:I17)</f>
        <v>12</v>
      </c>
      <c r="D28" s="2">
        <f>SUM(J17:M17)</f>
        <v>18</v>
      </c>
      <c r="E28" s="2">
        <f t="shared" si="4"/>
        <v>36</v>
      </c>
      <c r="F28" s="2">
        <f t="shared" si="5"/>
        <v>24</v>
      </c>
      <c r="G28" s="2">
        <f>SUM(B28:F28)/5</f>
        <v>21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x14ac:dyDescent="0.35">
      <c r="A29" s="1" t="s">
        <v>19</v>
      </c>
      <c r="B29" s="2">
        <f>SUM(B24:B28)</f>
        <v>1308</v>
      </c>
      <c r="C29" s="2">
        <f t="shared" ref="C29:G29" si="6">SUM(C24:C28)</f>
        <v>1605</v>
      </c>
      <c r="D29" s="2">
        <f t="shared" si="6"/>
        <v>1248</v>
      </c>
      <c r="E29" s="2">
        <f t="shared" si="6"/>
        <v>804</v>
      </c>
      <c r="F29" s="2">
        <f t="shared" si="6"/>
        <v>972</v>
      </c>
      <c r="G29" s="2">
        <f t="shared" si="6"/>
        <v>1187.4000000000001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x14ac:dyDescent="0.35">
      <c r="A30" s="4" t="s">
        <v>14</v>
      </c>
      <c r="B30" s="4">
        <v>60</v>
      </c>
      <c r="C30" s="4">
        <v>66</v>
      </c>
      <c r="D30" s="4">
        <v>240</v>
      </c>
      <c r="E30" s="4">
        <v>138</v>
      </c>
      <c r="F30" s="4">
        <v>108</v>
      </c>
      <c r="G30" s="4">
        <v>122.4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x14ac:dyDescent="0.35">
      <c r="A31" s="4" t="s">
        <v>15</v>
      </c>
      <c r="B31" s="4">
        <v>30</v>
      </c>
      <c r="C31" s="4">
        <v>12</v>
      </c>
      <c r="D31" s="4">
        <v>24</v>
      </c>
      <c r="E31" s="4">
        <v>30</v>
      </c>
      <c r="F31" s="4">
        <v>24</v>
      </c>
      <c r="G31" s="4">
        <v>24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x14ac:dyDescent="0.35">
      <c r="A32" s="4" t="s">
        <v>16</v>
      </c>
      <c r="B32" s="4">
        <v>9</v>
      </c>
      <c r="C32" s="4">
        <v>24</v>
      </c>
      <c r="D32" s="4">
        <v>57</v>
      </c>
      <c r="E32" s="4">
        <v>69</v>
      </c>
      <c r="F32" s="4">
        <v>48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x14ac:dyDescent="0.35">
      <c r="A33" s="4" t="s">
        <v>35</v>
      </c>
      <c r="B33" s="4">
        <f>SUM(B27:B28)</f>
        <v>63</v>
      </c>
      <c r="C33" s="4">
        <f t="shared" ref="C33:F33" si="7">SUM(C27:C28)</f>
        <v>57</v>
      </c>
      <c r="D33" s="4">
        <f t="shared" si="7"/>
        <v>135</v>
      </c>
      <c r="E33" s="4">
        <f t="shared" si="7"/>
        <v>168</v>
      </c>
      <c r="F33" s="4">
        <f t="shared" si="7"/>
        <v>132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35">
      <c r="A35" s="4"/>
      <c r="B35" s="4">
        <f t="shared" ref="B35:E35" si="8">SUM(B24:B29)</f>
        <v>2616</v>
      </c>
      <c r="C35" s="4">
        <f t="shared" si="8"/>
        <v>3210</v>
      </c>
      <c r="D35" s="4">
        <f t="shared" si="8"/>
        <v>2496</v>
      </c>
      <c r="E35" s="4">
        <f t="shared" si="8"/>
        <v>1608</v>
      </c>
      <c r="F35" s="4">
        <f>SUM(F24:F29)</f>
        <v>1944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9" spans="1:21" x14ac:dyDescent="0.35">
      <c r="B39">
        <f>B35+'Tamaño mercado vertical anual'!B35</f>
        <v>2838</v>
      </c>
      <c r="C39">
        <f>C35+'Tamaño mercado vertical anual'!C35</f>
        <v>3750</v>
      </c>
      <c r="D39">
        <f>D35+'Tamaño mercado vertical anual'!D35</f>
        <v>3396</v>
      </c>
      <c r="E39">
        <f>E35+'Tamaño mercado vertical anual'!E35</f>
        <v>2574</v>
      </c>
      <c r="F39">
        <f>F35+'Tamaño mercado vertical anual'!F35</f>
        <v>3384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5"/>
  <sheetViews>
    <sheetView zoomScale="55" zoomScaleNormal="55" workbookViewId="0">
      <selection activeCell="A11" sqref="A11:T12"/>
    </sheetView>
  </sheetViews>
  <sheetFormatPr baseColWidth="10" defaultColWidth="10.83203125" defaultRowHeight="15.5" x14ac:dyDescent="0.35"/>
  <cols>
    <col min="1" max="1" width="17.6640625" style="4" customWidth="1"/>
    <col min="2" max="18" width="10.83203125" style="4"/>
    <col min="19" max="19" width="11.83203125" style="4" bestFit="1" customWidth="1"/>
    <col min="20" max="16384" width="10.83203125" style="4"/>
  </cols>
  <sheetData>
    <row r="1" spans="1:20" x14ac:dyDescent="0.35">
      <c r="A1" s="1" t="s">
        <v>13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0</v>
      </c>
      <c r="H1" s="2" t="s">
        <v>1</v>
      </c>
      <c r="I1" s="2" t="s">
        <v>2</v>
      </c>
      <c r="J1" s="2" t="s">
        <v>3</v>
      </c>
      <c r="K1" s="2" t="s">
        <v>4</v>
      </c>
      <c r="L1" s="2" t="s">
        <v>5</v>
      </c>
      <c r="M1" s="2" t="s">
        <v>6</v>
      </c>
      <c r="N1" s="2" t="s">
        <v>7</v>
      </c>
      <c r="O1" s="2" t="s">
        <v>8</v>
      </c>
      <c r="P1" s="2" t="s">
        <v>9</v>
      </c>
      <c r="Q1" s="2" t="s">
        <v>10</v>
      </c>
      <c r="R1" s="2" t="s">
        <v>11</v>
      </c>
      <c r="S1" s="3"/>
    </row>
    <row r="2" spans="1:20" x14ac:dyDescent="0.35">
      <c r="A2" s="1" t="s">
        <v>14</v>
      </c>
      <c r="B2" s="2">
        <v>6</v>
      </c>
      <c r="C2" s="2">
        <v>5</v>
      </c>
      <c r="D2" s="2">
        <v>5</v>
      </c>
      <c r="E2" s="2">
        <v>4</v>
      </c>
      <c r="F2" s="2">
        <v>0</v>
      </c>
      <c r="G2" s="2">
        <v>10</v>
      </c>
      <c r="H2" s="2">
        <v>7</v>
      </c>
      <c r="I2" s="2">
        <v>5</v>
      </c>
      <c r="J2" s="2">
        <v>26</v>
      </c>
      <c r="K2" s="2">
        <v>21</v>
      </c>
      <c r="L2" s="2">
        <v>18</v>
      </c>
      <c r="M2" s="2">
        <v>15</v>
      </c>
      <c r="N2" s="2">
        <v>13</v>
      </c>
      <c r="O2" s="2">
        <v>12</v>
      </c>
      <c r="P2" s="2">
        <v>11</v>
      </c>
      <c r="Q2" s="2">
        <v>10</v>
      </c>
      <c r="R2" s="2">
        <v>9</v>
      </c>
      <c r="S2" s="3"/>
    </row>
    <row r="3" spans="1:20" x14ac:dyDescent="0.35">
      <c r="A3" s="1" t="s">
        <v>15</v>
      </c>
      <c r="B3" s="2">
        <v>3</v>
      </c>
      <c r="C3" s="2">
        <v>3</v>
      </c>
      <c r="D3" s="2">
        <v>2</v>
      </c>
      <c r="E3" s="2">
        <v>2</v>
      </c>
      <c r="F3" s="2">
        <v>4</v>
      </c>
      <c r="G3" s="2">
        <v>0</v>
      </c>
      <c r="H3" s="2">
        <v>0</v>
      </c>
      <c r="I3" s="2">
        <v>0</v>
      </c>
      <c r="J3" s="2">
        <v>0</v>
      </c>
      <c r="K3" s="2">
        <v>2</v>
      </c>
      <c r="L3" s="2">
        <v>3</v>
      </c>
      <c r="M3" s="2">
        <v>3</v>
      </c>
      <c r="N3" s="2">
        <v>3</v>
      </c>
      <c r="O3" s="2">
        <v>3</v>
      </c>
      <c r="P3" s="2">
        <v>2</v>
      </c>
      <c r="Q3" s="2">
        <v>2</v>
      </c>
      <c r="R3" s="2">
        <v>2</v>
      </c>
      <c r="S3" s="3"/>
    </row>
    <row r="4" spans="1:20" x14ac:dyDescent="0.35">
      <c r="A4" s="1" t="s">
        <v>16</v>
      </c>
      <c r="B4" s="2">
        <v>2</v>
      </c>
      <c r="C4" s="2">
        <v>1</v>
      </c>
      <c r="D4" s="2">
        <v>0</v>
      </c>
      <c r="E4" s="2">
        <v>0</v>
      </c>
      <c r="F4" s="2">
        <v>2</v>
      </c>
      <c r="G4" s="2">
        <v>1</v>
      </c>
      <c r="H4" s="2">
        <v>2</v>
      </c>
      <c r="I4" s="2">
        <v>3</v>
      </c>
      <c r="J4" s="2">
        <v>2</v>
      </c>
      <c r="K4" s="2">
        <v>2</v>
      </c>
      <c r="L4" s="2">
        <v>7</v>
      </c>
      <c r="M4" s="2">
        <v>8</v>
      </c>
      <c r="N4" s="2">
        <v>9</v>
      </c>
      <c r="O4" s="2">
        <v>7</v>
      </c>
      <c r="P4" s="2">
        <v>5</v>
      </c>
      <c r="Q4" s="2">
        <v>2</v>
      </c>
      <c r="R4" s="2">
        <v>4</v>
      </c>
      <c r="S4" s="3"/>
    </row>
    <row r="5" spans="1:20" x14ac:dyDescent="0.35">
      <c r="A5" s="1" t="s">
        <v>17</v>
      </c>
      <c r="B5" s="2">
        <v>4</v>
      </c>
      <c r="C5" s="2">
        <v>2</v>
      </c>
      <c r="D5" s="2">
        <v>3</v>
      </c>
      <c r="E5" s="2">
        <v>3</v>
      </c>
      <c r="F5" s="2">
        <v>7</v>
      </c>
      <c r="G5" s="2">
        <v>7</v>
      </c>
      <c r="H5" s="2">
        <v>6</v>
      </c>
      <c r="I5" s="2">
        <v>4</v>
      </c>
      <c r="J5" s="2">
        <v>4</v>
      </c>
      <c r="K5" s="2">
        <v>4</v>
      </c>
      <c r="L5" s="2">
        <v>3</v>
      </c>
      <c r="M5" s="2">
        <v>8</v>
      </c>
      <c r="N5" s="2">
        <v>16</v>
      </c>
      <c r="O5" s="2">
        <v>19</v>
      </c>
      <c r="P5" s="2">
        <v>17</v>
      </c>
      <c r="Q5" s="2">
        <v>15</v>
      </c>
      <c r="R5" s="2">
        <v>31</v>
      </c>
      <c r="S5" s="3"/>
    </row>
    <row r="6" spans="1:20" x14ac:dyDescent="0.35">
      <c r="A6" s="1" t="s">
        <v>18</v>
      </c>
      <c r="B6" s="2">
        <v>8</v>
      </c>
      <c r="C6" s="2">
        <v>8</v>
      </c>
      <c r="D6" s="2">
        <v>7</v>
      </c>
      <c r="E6" s="2">
        <v>6</v>
      </c>
      <c r="F6" s="2">
        <v>9</v>
      </c>
      <c r="G6" s="2">
        <v>9</v>
      </c>
      <c r="H6" s="2">
        <v>8</v>
      </c>
      <c r="I6" s="2">
        <v>6</v>
      </c>
      <c r="J6" s="2">
        <v>6</v>
      </c>
      <c r="K6" s="2">
        <v>6</v>
      </c>
      <c r="L6" s="2">
        <v>6</v>
      </c>
      <c r="M6" s="2">
        <v>6</v>
      </c>
      <c r="N6" s="2">
        <v>5</v>
      </c>
      <c r="O6" s="2">
        <v>3</v>
      </c>
      <c r="P6" s="2">
        <v>3</v>
      </c>
      <c r="Q6" s="2">
        <v>4</v>
      </c>
      <c r="R6" s="2">
        <v>14</v>
      </c>
      <c r="S6" s="3"/>
    </row>
    <row r="7" spans="1:20" x14ac:dyDescent="0.35">
      <c r="A7" s="1" t="s">
        <v>19</v>
      </c>
      <c r="B7" s="2">
        <v>24</v>
      </c>
      <c r="C7" s="2">
        <v>18</v>
      </c>
      <c r="D7" s="2">
        <v>17</v>
      </c>
      <c r="E7" s="2">
        <v>16</v>
      </c>
      <c r="F7" s="2">
        <v>22</v>
      </c>
      <c r="G7" s="2">
        <v>27</v>
      </c>
      <c r="H7" s="2">
        <v>24</v>
      </c>
      <c r="I7" s="2">
        <v>18</v>
      </c>
      <c r="J7" s="2">
        <v>38</v>
      </c>
      <c r="K7" s="2">
        <v>34</v>
      </c>
      <c r="L7" s="2">
        <v>36</v>
      </c>
      <c r="M7" s="2">
        <v>41</v>
      </c>
      <c r="N7" s="2">
        <v>47</v>
      </c>
      <c r="O7" s="2">
        <v>45</v>
      </c>
      <c r="P7" s="2">
        <v>39</v>
      </c>
      <c r="Q7" s="2">
        <v>33</v>
      </c>
      <c r="R7" s="2">
        <v>60</v>
      </c>
      <c r="S7" s="3"/>
    </row>
    <row r="8" spans="1:20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20" x14ac:dyDescent="0.35">
      <c r="A9" s="4" t="s">
        <v>12</v>
      </c>
    </row>
    <row r="10" spans="1:20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20" x14ac:dyDescent="0.35">
      <c r="A11" s="1"/>
      <c r="B11" s="2">
        <v>2014</v>
      </c>
      <c r="C11" s="2">
        <v>2014</v>
      </c>
      <c r="D11" s="2">
        <v>2014</v>
      </c>
      <c r="E11" s="2">
        <v>2014</v>
      </c>
      <c r="F11" s="2">
        <v>2015</v>
      </c>
      <c r="G11" s="2">
        <v>2015</v>
      </c>
      <c r="H11" s="2">
        <v>2015</v>
      </c>
      <c r="I11" s="2">
        <v>2015</v>
      </c>
      <c r="J11" s="2">
        <v>2016</v>
      </c>
      <c r="K11" s="2">
        <v>2016</v>
      </c>
      <c r="L11" s="2">
        <v>2016</v>
      </c>
      <c r="M11" s="2">
        <v>2016</v>
      </c>
      <c r="N11" s="2">
        <v>2017</v>
      </c>
      <c r="O11" s="2">
        <v>2017</v>
      </c>
      <c r="P11" s="2">
        <v>2017</v>
      </c>
      <c r="Q11" s="2">
        <v>2017</v>
      </c>
      <c r="R11" s="2">
        <v>2018</v>
      </c>
      <c r="S11" s="2" t="s">
        <v>31</v>
      </c>
      <c r="T11" s="9" t="s">
        <v>31</v>
      </c>
    </row>
    <row r="12" spans="1:20" x14ac:dyDescent="0.35">
      <c r="A12" s="1" t="s">
        <v>25</v>
      </c>
      <c r="B12" s="2" t="s">
        <v>26</v>
      </c>
      <c r="C12" s="2" t="s">
        <v>27</v>
      </c>
      <c r="D12" s="2" t="s">
        <v>28</v>
      </c>
      <c r="E12" s="2" t="s">
        <v>29</v>
      </c>
      <c r="F12" s="2" t="s">
        <v>26</v>
      </c>
      <c r="G12" s="2" t="s">
        <v>27</v>
      </c>
      <c r="H12" s="2" t="s">
        <v>28</v>
      </c>
      <c r="I12" s="2" t="s">
        <v>29</v>
      </c>
      <c r="J12" s="2" t="s">
        <v>26</v>
      </c>
      <c r="K12" s="2" t="s">
        <v>27</v>
      </c>
      <c r="L12" s="2" t="s">
        <v>28</v>
      </c>
      <c r="M12" s="2" t="s">
        <v>29</v>
      </c>
      <c r="N12" s="2" t="s">
        <v>26</v>
      </c>
      <c r="O12" s="2" t="s">
        <v>27</v>
      </c>
      <c r="P12" s="2" t="s">
        <v>28</v>
      </c>
      <c r="Q12" s="2" t="s">
        <v>29</v>
      </c>
      <c r="R12" s="2" t="s">
        <v>26</v>
      </c>
      <c r="S12" s="1" t="s">
        <v>33</v>
      </c>
      <c r="T12" s="3"/>
    </row>
    <row r="13" spans="1:20" x14ac:dyDescent="0.35">
      <c r="A13" s="1" t="s">
        <v>14</v>
      </c>
      <c r="B13" s="2">
        <f>B2*3</f>
        <v>18</v>
      </c>
      <c r="C13" s="2">
        <f t="shared" ref="C13:R17" si="0">C2*3</f>
        <v>15</v>
      </c>
      <c r="D13" s="2">
        <f t="shared" si="0"/>
        <v>15</v>
      </c>
      <c r="E13" s="2">
        <f t="shared" si="0"/>
        <v>12</v>
      </c>
      <c r="F13" s="2">
        <f t="shared" si="0"/>
        <v>0</v>
      </c>
      <c r="G13" s="2">
        <f t="shared" si="0"/>
        <v>30</v>
      </c>
      <c r="H13" s="2">
        <f t="shared" si="0"/>
        <v>21</v>
      </c>
      <c r="I13" s="2">
        <f t="shared" si="0"/>
        <v>15</v>
      </c>
      <c r="J13" s="2">
        <f t="shared" si="0"/>
        <v>78</v>
      </c>
      <c r="K13" s="2">
        <f t="shared" si="0"/>
        <v>63</v>
      </c>
      <c r="L13" s="2">
        <f t="shared" si="0"/>
        <v>54</v>
      </c>
      <c r="M13" s="2">
        <f t="shared" si="0"/>
        <v>45</v>
      </c>
      <c r="N13" s="2">
        <f t="shared" si="0"/>
        <v>39</v>
      </c>
      <c r="O13" s="2">
        <f t="shared" si="0"/>
        <v>36</v>
      </c>
      <c r="P13" s="2">
        <f t="shared" si="0"/>
        <v>33</v>
      </c>
      <c r="Q13" s="2">
        <f t="shared" si="0"/>
        <v>30</v>
      </c>
      <c r="R13" s="2">
        <f t="shared" si="0"/>
        <v>27</v>
      </c>
      <c r="S13" s="10">
        <f t="shared" ref="S13:S19" si="1">SUM(B13:R13)/17</f>
        <v>31.235294117647058</v>
      </c>
      <c r="T13" s="3"/>
    </row>
    <row r="14" spans="1:20" x14ac:dyDescent="0.35">
      <c r="A14" s="1" t="s">
        <v>15</v>
      </c>
      <c r="B14" s="2">
        <f t="shared" ref="B14:Q17" si="2">B3*3</f>
        <v>9</v>
      </c>
      <c r="C14" s="2">
        <f t="shared" si="2"/>
        <v>9</v>
      </c>
      <c r="D14" s="2">
        <f t="shared" si="2"/>
        <v>6</v>
      </c>
      <c r="E14" s="2">
        <f t="shared" si="2"/>
        <v>6</v>
      </c>
      <c r="F14" s="2">
        <f t="shared" si="2"/>
        <v>12</v>
      </c>
      <c r="G14" s="2">
        <f t="shared" si="2"/>
        <v>0</v>
      </c>
      <c r="H14" s="2">
        <f t="shared" si="2"/>
        <v>0</v>
      </c>
      <c r="I14" s="2">
        <f t="shared" si="2"/>
        <v>0</v>
      </c>
      <c r="J14" s="2">
        <f t="shared" si="2"/>
        <v>0</v>
      </c>
      <c r="K14" s="2">
        <f t="shared" si="2"/>
        <v>6</v>
      </c>
      <c r="L14" s="2">
        <f t="shared" si="2"/>
        <v>9</v>
      </c>
      <c r="M14" s="2">
        <f t="shared" si="2"/>
        <v>9</v>
      </c>
      <c r="N14" s="2">
        <f t="shared" si="2"/>
        <v>9</v>
      </c>
      <c r="O14" s="2">
        <f t="shared" si="2"/>
        <v>9</v>
      </c>
      <c r="P14" s="2">
        <f t="shared" si="2"/>
        <v>6</v>
      </c>
      <c r="Q14" s="2">
        <f t="shared" si="2"/>
        <v>6</v>
      </c>
      <c r="R14" s="2">
        <f t="shared" si="0"/>
        <v>6</v>
      </c>
      <c r="S14" s="10">
        <f t="shared" si="1"/>
        <v>6</v>
      </c>
      <c r="T14" s="3"/>
    </row>
    <row r="15" spans="1:20" x14ac:dyDescent="0.35">
      <c r="A15" s="1" t="s">
        <v>16</v>
      </c>
      <c r="B15" s="2">
        <f t="shared" si="2"/>
        <v>6</v>
      </c>
      <c r="C15" s="2">
        <f t="shared" si="0"/>
        <v>3</v>
      </c>
      <c r="D15" s="2">
        <f t="shared" si="0"/>
        <v>0</v>
      </c>
      <c r="E15" s="2">
        <f t="shared" si="0"/>
        <v>0</v>
      </c>
      <c r="F15" s="2">
        <f t="shared" si="0"/>
        <v>6</v>
      </c>
      <c r="G15" s="2">
        <f t="shared" si="0"/>
        <v>3</v>
      </c>
      <c r="H15" s="2">
        <f t="shared" si="0"/>
        <v>6</v>
      </c>
      <c r="I15" s="2">
        <f t="shared" si="0"/>
        <v>9</v>
      </c>
      <c r="J15" s="2">
        <f t="shared" si="0"/>
        <v>6</v>
      </c>
      <c r="K15" s="2">
        <f t="shared" si="0"/>
        <v>6</v>
      </c>
      <c r="L15" s="2">
        <f t="shared" si="0"/>
        <v>21</v>
      </c>
      <c r="M15" s="2">
        <f t="shared" si="0"/>
        <v>24</v>
      </c>
      <c r="N15" s="2">
        <f t="shared" si="0"/>
        <v>27</v>
      </c>
      <c r="O15" s="2">
        <f t="shared" si="0"/>
        <v>21</v>
      </c>
      <c r="P15" s="2">
        <f t="shared" si="0"/>
        <v>15</v>
      </c>
      <c r="Q15" s="2">
        <f t="shared" si="0"/>
        <v>6</v>
      </c>
      <c r="R15" s="2">
        <f t="shared" si="0"/>
        <v>12</v>
      </c>
      <c r="S15" s="10">
        <f t="shared" si="1"/>
        <v>10.058823529411764</v>
      </c>
      <c r="T15" s="3"/>
    </row>
    <row r="16" spans="1:20" x14ac:dyDescent="0.35">
      <c r="A16" s="1" t="s">
        <v>17</v>
      </c>
      <c r="B16" s="2">
        <f t="shared" si="2"/>
        <v>12</v>
      </c>
      <c r="C16" s="2">
        <f t="shared" si="0"/>
        <v>6</v>
      </c>
      <c r="D16" s="2">
        <f t="shared" si="0"/>
        <v>9</v>
      </c>
      <c r="E16" s="2">
        <f t="shared" si="0"/>
        <v>9</v>
      </c>
      <c r="F16" s="2">
        <f t="shared" si="0"/>
        <v>21</v>
      </c>
      <c r="G16" s="2">
        <f t="shared" si="0"/>
        <v>21</v>
      </c>
      <c r="H16" s="2">
        <f t="shared" si="0"/>
        <v>18</v>
      </c>
      <c r="I16" s="2">
        <f t="shared" si="0"/>
        <v>12</v>
      </c>
      <c r="J16" s="2">
        <f t="shared" si="0"/>
        <v>12</v>
      </c>
      <c r="K16" s="2">
        <f t="shared" si="0"/>
        <v>12</v>
      </c>
      <c r="L16" s="2">
        <f t="shared" si="0"/>
        <v>9</v>
      </c>
      <c r="M16" s="2">
        <f t="shared" si="0"/>
        <v>24</v>
      </c>
      <c r="N16" s="2">
        <f t="shared" si="0"/>
        <v>48</v>
      </c>
      <c r="O16" s="2">
        <f t="shared" si="0"/>
        <v>57</v>
      </c>
      <c r="P16" s="2">
        <f t="shared" si="0"/>
        <v>51</v>
      </c>
      <c r="Q16" s="2">
        <f t="shared" si="0"/>
        <v>45</v>
      </c>
      <c r="R16" s="2">
        <f t="shared" si="0"/>
        <v>93</v>
      </c>
      <c r="S16" s="10">
        <f t="shared" si="1"/>
        <v>27</v>
      </c>
      <c r="T16" s="3"/>
    </row>
    <row r="17" spans="1:20" x14ac:dyDescent="0.35">
      <c r="A17" s="1" t="s">
        <v>18</v>
      </c>
      <c r="B17" s="2">
        <f t="shared" si="2"/>
        <v>24</v>
      </c>
      <c r="C17" s="2">
        <f t="shared" si="0"/>
        <v>24</v>
      </c>
      <c r="D17" s="2">
        <f t="shared" si="0"/>
        <v>21</v>
      </c>
      <c r="E17" s="2">
        <f t="shared" si="0"/>
        <v>18</v>
      </c>
      <c r="F17" s="2">
        <f t="shared" si="0"/>
        <v>27</v>
      </c>
      <c r="G17" s="2">
        <f t="shared" si="0"/>
        <v>27</v>
      </c>
      <c r="H17" s="2">
        <f t="shared" si="0"/>
        <v>24</v>
      </c>
      <c r="I17" s="2">
        <f t="shared" si="0"/>
        <v>18</v>
      </c>
      <c r="J17" s="2">
        <f t="shared" si="0"/>
        <v>18</v>
      </c>
      <c r="K17" s="2">
        <f t="shared" si="0"/>
        <v>18</v>
      </c>
      <c r="L17" s="2">
        <f t="shared" si="0"/>
        <v>18</v>
      </c>
      <c r="M17" s="2">
        <f t="shared" si="0"/>
        <v>18</v>
      </c>
      <c r="N17" s="2">
        <f t="shared" si="0"/>
        <v>15</v>
      </c>
      <c r="O17" s="2">
        <f t="shared" si="0"/>
        <v>9</v>
      </c>
      <c r="P17" s="2">
        <f t="shared" si="0"/>
        <v>9</v>
      </c>
      <c r="Q17" s="2">
        <f t="shared" si="0"/>
        <v>12</v>
      </c>
      <c r="R17" s="2">
        <f t="shared" si="0"/>
        <v>42</v>
      </c>
      <c r="S17" s="10">
        <f t="shared" si="1"/>
        <v>20.117647058823529</v>
      </c>
      <c r="T17" s="3"/>
    </row>
    <row r="18" spans="1:20" x14ac:dyDescent="0.35">
      <c r="A18" s="1" t="s">
        <v>19</v>
      </c>
      <c r="B18" s="2">
        <f>SUM(B13:B17)</f>
        <v>69</v>
      </c>
      <c r="C18" s="2">
        <f t="shared" ref="C18:R18" si="3">SUM(C13:C17)</f>
        <v>57</v>
      </c>
      <c r="D18" s="2">
        <f t="shared" si="3"/>
        <v>51</v>
      </c>
      <c r="E18" s="2">
        <f t="shared" si="3"/>
        <v>45</v>
      </c>
      <c r="F18" s="2">
        <f t="shared" si="3"/>
        <v>66</v>
      </c>
      <c r="G18" s="2">
        <f t="shared" si="3"/>
        <v>81</v>
      </c>
      <c r="H18" s="2">
        <f t="shared" si="3"/>
        <v>69</v>
      </c>
      <c r="I18" s="2">
        <f t="shared" si="3"/>
        <v>54</v>
      </c>
      <c r="J18" s="2">
        <f t="shared" si="3"/>
        <v>114</v>
      </c>
      <c r="K18" s="2">
        <f t="shared" si="3"/>
        <v>105</v>
      </c>
      <c r="L18" s="2">
        <f t="shared" si="3"/>
        <v>111</v>
      </c>
      <c r="M18" s="2">
        <f t="shared" si="3"/>
        <v>120</v>
      </c>
      <c r="N18" s="2">
        <f t="shared" si="3"/>
        <v>138</v>
      </c>
      <c r="O18" s="2">
        <f t="shared" si="3"/>
        <v>132</v>
      </c>
      <c r="P18" s="2">
        <f t="shared" si="3"/>
        <v>114</v>
      </c>
      <c r="Q18" s="2">
        <f t="shared" si="3"/>
        <v>99</v>
      </c>
      <c r="R18" s="2">
        <f t="shared" si="3"/>
        <v>180</v>
      </c>
      <c r="S18" s="10">
        <f t="shared" si="1"/>
        <v>94.411764705882348</v>
      </c>
      <c r="T18" s="3"/>
    </row>
    <row r="19" spans="1:20" x14ac:dyDescent="0.35">
      <c r="A19" s="1" t="s">
        <v>30</v>
      </c>
      <c r="B19" s="2">
        <f>SUM(B16:B17)</f>
        <v>36</v>
      </c>
      <c r="C19" s="2">
        <f t="shared" ref="C19:R19" si="4">SUM(C16:C17)</f>
        <v>30</v>
      </c>
      <c r="D19" s="2">
        <f t="shared" si="4"/>
        <v>30</v>
      </c>
      <c r="E19" s="2">
        <f t="shared" si="4"/>
        <v>27</v>
      </c>
      <c r="F19" s="2">
        <f t="shared" si="4"/>
        <v>48</v>
      </c>
      <c r="G19" s="2">
        <f t="shared" si="4"/>
        <v>48</v>
      </c>
      <c r="H19" s="2">
        <f t="shared" si="4"/>
        <v>42</v>
      </c>
      <c r="I19" s="2">
        <f t="shared" si="4"/>
        <v>30</v>
      </c>
      <c r="J19" s="2">
        <f t="shared" si="4"/>
        <v>30</v>
      </c>
      <c r="K19" s="2">
        <f t="shared" si="4"/>
        <v>30</v>
      </c>
      <c r="L19" s="2">
        <f t="shared" si="4"/>
        <v>27</v>
      </c>
      <c r="M19" s="2">
        <f t="shared" si="4"/>
        <v>42</v>
      </c>
      <c r="N19" s="2">
        <f t="shared" si="4"/>
        <v>63</v>
      </c>
      <c r="O19" s="2">
        <f t="shared" si="4"/>
        <v>66</v>
      </c>
      <c r="P19" s="2">
        <f t="shared" si="4"/>
        <v>60</v>
      </c>
      <c r="Q19" s="2">
        <f t="shared" si="4"/>
        <v>57</v>
      </c>
      <c r="R19" s="2">
        <f t="shared" si="4"/>
        <v>135</v>
      </c>
      <c r="S19" s="10">
        <f t="shared" si="1"/>
        <v>47.117647058823529</v>
      </c>
      <c r="T19" s="3"/>
    </row>
    <row r="20" spans="1:20" x14ac:dyDescent="0.35">
      <c r="A20" s="5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5"/>
    </row>
    <row r="21" spans="1:20" x14ac:dyDescent="0.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20" x14ac:dyDescent="0.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20" x14ac:dyDescent="0.35">
      <c r="A23" s="1" t="s">
        <v>25</v>
      </c>
      <c r="B23" s="2">
        <v>2014</v>
      </c>
      <c r="C23" s="2">
        <f>B23+1</f>
        <v>2015</v>
      </c>
      <c r="D23" s="2">
        <f>C23+1</f>
        <v>2016</v>
      </c>
      <c r="E23" s="2">
        <f>D23+1</f>
        <v>2017</v>
      </c>
      <c r="F23" s="2" t="s">
        <v>32</v>
      </c>
      <c r="G23" s="2" t="s">
        <v>34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20" x14ac:dyDescent="0.35">
      <c r="A24" s="1" t="s">
        <v>14</v>
      </c>
      <c r="B24" s="2">
        <f>SUM(B13:E13)</f>
        <v>60</v>
      </c>
      <c r="C24" s="2">
        <f>SUM(F13:I13)</f>
        <v>66</v>
      </c>
      <c r="D24" s="2">
        <f>SUM(J13:M13)</f>
        <v>240</v>
      </c>
      <c r="E24" s="2">
        <f>SUM(N13:Q13)</f>
        <v>138</v>
      </c>
      <c r="F24" s="2">
        <f>R13*4</f>
        <v>108</v>
      </c>
      <c r="G24" s="2">
        <f>SUM(B24:F24)/5</f>
        <v>122.4</v>
      </c>
    </row>
    <row r="25" spans="1:20" x14ac:dyDescent="0.35">
      <c r="A25" s="1" t="s">
        <v>15</v>
      </c>
      <c r="B25" s="2">
        <f>SUM(B14:E14)</f>
        <v>30</v>
      </c>
      <c r="C25" s="2">
        <f>SUM(F14:I14)</f>
        <v>12</v>
      </c>
      <c r="D25" s="2">
        <f>SUM(J14:M14)</f>
        <v>24</v>
      </c>
      <c r="E25" s="2">
        <f t="shared" ref="E25:E28" si="5">SUM(N14:Q14)</f>
        <v>30</v>
      </c>
      <c r="F25" s="2">
        <f t="shared" ref="F25:F28" si="6">R14*4</f>
        <v>24</v>
      </c>
      <c r="G25" s="2">
        <f>SUM(B25:F25)/5</f>
        <v>24</v>
      </c>
    </row>
    <row r="26" spans="1:20" x14ac:dyDescent="0.35">
      <c r="A26" s="1" t="s">
        <v>16</v>
      </c>
      <c r="B26" s="2">
        <f>SUM(B15:E15)</f>
        <v>9</v>
      </c>
      <c r="C26" s="2">
        <f>SUM(F15:I15)</f>
        <v>24</v>
      </c>
      <c r="D26" s="2">
        <f>SUM(J15:M15)</f>
        <v>57</v>
      </c>
      <c r="E26" s="2">
        <f t="shared" si="5"/>
        <v>69</v>
      </c>
      <c r="F26" s="2">
        <f t="shared" si="6"/>
        <v>48</v>
      </c>
      <c r="G26" s="2">
        <f>SUM(B26:F26)/5</f>
        <v>41.4</v>
      </c>
    </row>
    <row r="27" spans="1:20" x14ac:dyDescent="0.35">
      <c r="A27" s="1" t="s">
        <v>17</v>
      </c>
      <c r="B27" s="2">
        <f>SUM(B16:E16)</f>
        <v>36</v>
      </c>
      <c r="C27" s="2">
        <f>SUM(F16:I16)</f>
        <v>72</v>
      </c>
      <c r="D27" s="2">
        <f>SUM(J16:M16)</f>
        <v>57</v>
      </c>
      <c r="E27" s="2">
        <f t="shared" si="5"/>
        <v>201</v>
      </c>
      <c r="F27" s="2">
        <f t="shared" si="6"/>
        <v>372</v>
      </c>
      <c r="G27" s="2">
        <f>SUM(B27:F27)/5</f>
        <v>147.6</v>
      </c>
    </row>
    <row r="28" spans="1:20" x14ac:dyDescent="0.35">
      <c r="A28" s="1" t="s">
        <v>18</v>
      </c>
      <c r="B28" s="2">
        <f>SUM(B17:E17)</f>
        <v>87</v>
      </c>
      <c r="C28" s="2">
        <f>SUM(F17:I17)</f>
        <v>96</v>
      </c>
      <c r="D28" s="2">
        <f>SUM(J17:M17)</f>
        <v>72</v>
      </c>
      <c r="E28" s="2">
        <f t="shared" si="5"/>
        <v>45</v>
      </c>
      <c r="F28" s="2">
        <f t="shared" si="6"/>
        <v>168</v>
      </c>
      <c r="G28" s="2">
        <f>SUM(B28:F28)/5</f>
        <v>93.6</v>
      </c>
    </row>
    <row r="29" spans="1:20" x14ac:dyDescent="0.35">
      <c r="A29" s="1" t="s">
        <v>19</v>
      </c>
      <c r="B29" s="2">
        <f>SUM(B24:B28)</f>
        <v>222</v>
      </c>
      <c r="C29" s="2">
        <f t="shared" ref="C29" si="7">SUM(C24:C28)</f>
        <v>270</v>
      </c>
      <c r="D29" s="2">
        <f t="shared" ref="D29" si="8">SUM(D24:D28)</f>
        <v>450</v>
      </c>
      <c r="E29" s="2">
        <f t="shared" ref="E29" si="9">SUM(E24:E28)</f>
        <v>483</v>
      </c>
      <c r="F29" s="2">
        <f t="shared" ref="F29" si="10">SUM(F24:F28)</f>
        <v>720</v>
      </c>
      <c r="G29" s="2">
        <f t="shared" ref="G29" si="11">SUM(G24:G28)</f>
        <v>429</v>
      </c>
    </row>
    <row r="30" spans="1:20" x14ac:dyDescent="0.35">
      <c r="A30" s="4" t="s">
        <v>14</v>
      </c>
      <c r="B30" s="4">
        <v>60</v>
      </c>
      <c r="C30" s="4">
        <v>66</v>
      </c>
      <c r="D30" s="4">
        <v>240</v>
      </c>
      <c r="E30" s="4">
        <v>138</v>
      </c>
      <c r="F30" s="4">
        <v>108</v>
      </c>
      <c r="G30" s="4">
        <v>122.4</v>
      </c>
    </row>
    <row r="31" spans="1:20" x14ac:dyDescent="0.35">
      <c r="A31" s="4" t="s">
        <v>15</v>
      </c>
      <c r="B31" s="4">
        <v>30</v>
      </c>
      <c r="C31" s="4">
        <v>12</v>
      </c>
      <c r="D31" s="4">
        <v>24</v>
      </c>
      <c r="E31" s="4">
        <v>30</v>
      </c>
      <c r="F31" s="4">
        <v>24</v>
      </c>
      <c r="G31" s="4">
        <v>24</v>
      </c>
    </row>
    <row r="32" spans="1:20" x14ac:dyDescent="0.35">
      <c r="A32" s="4" t="s">
        <v>16</v>
      </c>
      <c r="B32" s="4">
        <v>9</v>
      </c>
      <c r="C32" s="4">
        <v>24</v>
      </c>
      <c r="D32" s="4">
        <v>57</v>
      </c>
      <c r="E32" s="4">
        <v>69</v>
      </c>
      <c r="F32" s="4">
        <v>48</v>
      </c>
    </row>
    <row r="33" spans="1:6" x14ac:dyDescent="0.35">
      <c r="A33" s="4" t="s">
        <v>35</v>
      </c>
      <c r="B33" s="4">
        <f>SUM(B27:B28)</f>
        <v>123</v>
      </c>
      <c r="C33" s="4">
        <f t="shared" ref="C33:F33" si="12">SUM(C27:C28)</f>
        <v>168</v>
      </c>
      <c r="D33" s="4">
        <f t="shared" si="12"/>
        <v>129</v>
      </c>
      <c r="E33" s="4">
        <f t="shared" si="12"/>
        <v>246</v>
      </c>
      <c r="F33" s="4">
        <f t="shared" si="12"/>
        <v>540</v>
      </c>
    </row>
    <row r="35" spans="1:6" x14ac:dyDescent="0.35">
      <c r="B35" s="4">
        <f>SUM(B24:B28)</f>
        <v>222</v>
      </c>
      <c r="C35" s="4">
        <f t="shared" ref="C35:E35" si="13">SUM(C24:C29)</f>
        <v>540</v>
      </c>
      <c r="D35" s="4">
        <f t="shared" si="13"/>
        <v>900</v>
      </c>
      <c r="E35" s="4">
        <f t="shared" si="13"/>
        <v>966</v>
      </c>
      <c r="F35" s="4">
        <f>SUM(F24:F29)</f>
        <v>1440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MAÑO_MERCADO"/>
  <dimension ref="A1:Z27"/>
  <sheetViews>
    <sheetView zoomScale="70" zoomScaleNormal="70" workbookViewId="0">
      <selection activeCell="B13" sqref="B13:R17"/>
    </sheetView>
  </sheetViews>
  <sheetFormatPr baseColWidth="10" defaultColWidth="10.83203125" defaultRowHeight="15.5" x14ac:dyDescent="0.35"/>
  <cols>
    <col min="1" max="16384" width="10.83203125" style="11"/>
  </cols>
  <sheetData>
    <row r="1" spans="1:26" x14ac:dyDescent="0.35">
      <c r="A1" s="11" t="s">
        <v>13</v>
      </c>
      <c r="B1" s="11" t="s">
        <v>20</v>
      </c>
      <c r="C1" s="11" t="s">
        <v>21</v>
      </c>
      <c r="D1" s="11" t="s">
        <v>22</v>
      </c>
      <c r="E1" s="11" t="s">
        <v>23</v>
      </c>
      <c r="F1" s="11" t="s">
        <v>24</v>
      </c>
      <c r="G1" s="11" t="s">
        <v>0</v>
      </c>
      <c r="H1" s="11" t="s">
        <v>1</v>
      </c>
      <c r="I1" s="11" t="s">
        <v>2</v>
      </c>
      <c r="J1" s="11" t="s">
        <v>3</v>
      </c>
      <c r="K1" s="11" t="s">
        <v>4</v>
      </c>
      <c r="L1" s="11" t="s">
        <v>5</v>
      </c>
      <c r="M1" s="11" t="s">
        <v>6</v>
      </c>
      <c r="N1" s="11" t="s">
        <v>7</v>
      </c>
      <c r="O1" s="11" t="s">
        <v>8</v>
      </c>
      <c r="P1" s="11" t="s">
        <v>9</v>
      </c>
      <c r="Q1" s="11" t="s">
        <v>10</v>
      </c>
      <c r="R1" s="11" t="s">
        <v>11</v>
      </c>
    </row>
    <row r="2" spans="1:26" x14ac:dyDescent="0.35">
      <c r="A2" s="11" t="s">
        <v>14</v>
      </c>
      <c r="B2" s="11">
        <v>56</v>
      </c>
      <c r="C2" s="11">
        <v>42</v>
      </c>
      <c r="D2" s="11">
        <v>52</v>
      </c>
      <c r="E2" s="11">
        <v>42</v>
      </c>
      <c r="F2" s="11">
        <v>48</v>
      </c>
      <c r="G2" s="11">
        <v>45</v>
      </c>
      <c r="H2" s="11">
        <v>36</v>
      </c>
      <c r="I2" s="11">
        <v>67</v>
      </c>
      <c r="J2" s="11">
        <v>71</v>
      </c>
      <c r="K2" s="11">
        <v>69</v>
      </c>
      <c r="L2" s="11">
        <v>68</v>
      </c>
      <c r="M2" s="11">
        <v>14</v>
      </c>
      <c r="N2" s="11">
        <v>14</v>
      </c>
      <c r="O2" s="11">
        <v>13</v>
      </c>
      <c r="P2" s="11">
        <v>12</v>
      </c>
      <c r="Q2" s="11">
        <v>12</v>
      </c>
      <c r="R2" s="11">
        <v>10</v>
      </c>
    </row>
    <row r="3" spans="1:26" x14ac:dyDescent="0.35">
      <c r="A3" s="11" t="s">
        <v>15</v>
      </c>
      <c r="B3" s="11">
        <v>45</v>
      </c>
      <c r="C3" s="11">
        <v>30</v>
      </c>
      <c r="D3" s="11">
        <v>25</v>
      </c>
      <c r="E3" s="11">
        <v>73</v>
      </c>
      <c r="F3" s="11">
        <v>85</v>
      </c>
      <c r="G3" s="11">
        <v>80</v>
      </c>
      <c r="H3" s="11">
        <v>76</v>
      </c>
      <c r="I3" s="11">
        <v>13</v>
      </c>
      <c r="J3" s="11">
        <v>2</v>
      </c>
      <c r="K3" s="11">
        <v>3</v>
      </c>
      <c r="L3" s="11">
        <v>12</v>
      </c>
      <c r="M3" s="11">
        <v>66</v>
      </c>
      <c r="N3" s="11">
        <v>31</v>
      </c>
      <c r="O3" s="11">
        <v>23</v>
      </c>
      <c r="P3" s="11">
        <v>44</v>
      </c>
      <c r="Q3" s="11">
        <v>30</v>
      </c>
      <c r="R3" s="11">
        <v>48</v>
      </c>
    </row>
    <row r="4" spans="1:26" x14ac:dyDescent="0.35">
      <c r="A4" s="11" t="s">
        <v>16</v>
      </c>
      <c r="B4" s="11">
        <v>15</v>
      </c>
      <c r="C4" s="11">
        <v>13</v>
      </c>
      <c r="D4" s="11">
        <v>11</v>
      </c>
      <c r="E4" s="11">
        <v>11</v>
      </c>
      <c r="F4" s="11">
        <v>17</v>
      </c>
      <c r="G4" s="11">
        <v>17</v>
      </c>
      <c r="H4" s="11">
        <v>16</v>
      </c>
      <c r="I4" s="11">
        <v>16</v>
      </c>
      <c r="J4" s="11">
        <v>15</v>
      </c>
      <c r="K4" s="11">
        <v>14</v>
      </c>
      <c r="L4" s="11">
        <v>19</v>
      </c>
      <c r="M4" s="11">
        <v>18</v>
      </c>
      <c r="N4" s="11">
        <v>10</v>
      </c>
      <c r="O4" s="11">
        <v>10</v>
      </c>
      <c r="P4" s="11">
        <v>8</v>
      </c>
      <c r="Q4" s="11">
        <v>5</v>
      </c>
      <c r="R4" s="11">
        <v>12</v>
      </c>
    </row>
    <row r="5" spans="1:26" x14ac:dyDescent="0.35">
      <c r="A5" s="11" t="s">
        <v>17</v>
      </c>
      <c r="B5" s="11">
        <v>7</v>
      </c>
      <c r="C5" s="11">
        <v>4</v>
      </c>
      <c r="D5" s="11">
        <v>3</v>
      </c>
      <c r="E5" s="11">
        <v>2</v>
      </c>
      <c r="F5" s="11">
        <v>2</v>
      </c>
      <c r="G5" s="11">
        <v>2</v>
      </c>
      <c r="H5" s="11">
        <v>3</v>
      </c>
      <c r="I5" s="11">
        <v>8</v>
      </c>
      <c r="J5" s="11">
        <v>9</v>
      </c>
      <c r="K5" s="11">
        <v>9</v>
      </c>
      <c r="L5" s="11">
        <v>8</v>
      </c>
      <c r="M5" s="11">
        <v>13</v>
      </c>
      <c r="N5" s="11">
        <v>11</v>
      </c>
      <c r="O5" s="11">
        <v>12</v>
      </c>
      <c r="P5" s="11">
        <v>13</v>
      </c>
      <c r="Q5" s="11">
        <v>8</v>
      </c>
      <c r="R5" s="11">
        <v>9</v>
      </c>
    </row>
    <row r="6" spans="1:26" x14ac:dyDescent="0.35">
      <c r="A6" s="11" t="s">
        <v>18</v>
      </c>
      <c r="B6" s="11">
        <v>2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3</v>
      </c>
      <c r="N6" s="11">
        <v>3</v>
      </c>
      <c r="O6" s="11">
        <v>3</v>
      </c>
      <c r="P6" s="11">
        <v>3</v>
      </c>
      <c r="Q6" s="11">
        <v>3</v>
      </c>
      <c r="R6" s="11">
        <v>2</v>
      </c>
    </row>
    <row r="7" spans="1:26" x14ac:dyDescent="0.35">
      <c r="A7" s="11" t="s">
        <v>19</v>
      </c>
      <c r="B7" s="11">
        <v>125</v>
      </c>
      <c r="C7" s="11">
        <v>90</v>
      </c>
      <c r="D7" s="11">
        <v>92</v>
      </c>
      <c r="E7" s="11">
        <v>128</v>
      </c>
      <c r="F7" s="11">
        <v>154</v>
      </c>
      <c r="G7" s="11">
        <v>145</v>
      </c>
      <c r="H7" s="11">
        <v>132</v>
      </c>
      <c r="I7" s="11">
        <v>104</v>
      </c>
      <c r="J7" s="11">
        <v>97</v>
      </c>
      <c r="K7" s="11">
        <v>95</v>
      </c>
      <c r="L7" s="11">
        <v>108</v>
      </c>
      <c r="M7" s="11">
        <v>114</v>
      </c>
      <c r="N7" s="11">
        <v>68</v>
      </c>
      <c r="O7" s="11">
        <v>61</v>
      </c>
      <c r="P7" s="11">
        <v>81</v>
      </c>
      <c r="Q7" s="11">
        <v>57</v>
      </c>
      <c r="R7" s="11">
        <v>82</v>
      </c>
    </row>
    <row r="9" spans="1:26" x14ac:dyDescent="0.35">
      <c r="A9" s="11" t="s">
        <v>12</v>
      </c>
    </row>
    <row r="10" spans="1:26" x14ac:dyDescent="0.35">
      <c r="S10" s="76" t="s">
        <v>36</v>
      </c>
      <c r="T10" s="76"/>
      <c r="U10" s="76"/>
      <c r="V10" s="76"/>
      <c r="W10" s="76"/>
      <c r="X10" s="76"/>
      <c r="Y10" s="76"/>
    </row>
    <row r="11" spans="1:26" x14ac:dyDescent="0.35">
      <c r="A11" s="12"/>
      <c r="B11" s="77">
        <v>2014</v>
      </c>
      <c r="C11" s="77"/>
      <c r="D11" s="77"/>
      <c r="E11" s="77"/>
      <c r="F11" s="77">
        <v>2015</v>
      </c>
      <c r="G11" s="77"/>
      <c r="H11" s="77"/>
      <c r="I11" s="77"/>
      <c r="J11" s="77">
        <v>2016</v>
      </c>
      <c r="K11" s="77"/>
      <c r="L11" s="77"/>
      <c r="M11" s="77"/>
      <c r="N11" s="77">
        <v>2017</v>
      </c>
      <c r="O11" s="77"/>
      <c r="P11" s="77"/>
      <c r="Q11" s="77"/>
      <c r="R11" s="77">
        <v>2018</v>
      </c>
      <c r="S11" s="77"/>
      <c r="T11" s="77"/>
      <c r="U11" s="77"/>
      <c r="V11" s="76" t="s">
        <v>37</v>
      </c>
      <c r="W11" s="76"/>
      <c r="X11" s="76"/>
      <c r="Y11" s="76"/>
      <c r="Z11" s="13" t="s">
        <v>31</v>
      </c>
    </row>
    <row r="12" spans="1:26" x14ac:dyDescent="0.35">
      <c r="A12" s="12"/>
      <c r="B12" s="13" t="s">
        <v>26</v>
      </c>
      <c r="C12" s="13" t="s">
        <v>27</v>
      </c>
      <c r="D12" s="13" t="s">
        <v>28</v>
      </c>
      <c r="E12" s="13" t="s">
        <v>29</v>
      </c>
      <c r="F12" s="13" t="s">
        <v>26</v>
      </c>
      <c r="G12" s="13" t="s">
        <v>27</v>
      </c>
      <c r="H12" s="13" t="s">
        <v>28</v>
      </c>
      <c r="I12" s="13" t="s">
        <v>29</v>
      </c>
      <c r="J12" s="13" t="s">
        <v>26</v>
      </c>
      <c r="K12" s="13" t="s">
        <v>27</v>
      </c>
      <c r="L12" s="13" t="s">
        <v>28</v>
      </c>
      <c r="M12" s="13" t="s">
        <v>29</v>
      </c>
      <c r="N12" s="13" t="s">
        <v>26</v>
      </c>
      <c r="O12" s="13" t="s">
        <v>27</v>
      </c>
      <c r="P12" s="13" t="s">
        <v>28</v>
      </c>
      <c r="Q12" s="13" t="s">
        <v>29</v>
      </c>
      <c r="R12" s="13" t="s">
        <v>26</v>
      </c>
      <c r="S12" s="13" t="s">
        <v>27</v>
      </c>
      <c r="T12" s="13" t="s">
        <v>28</v>
      </c>
      <c r="U12" s="13" t="s">
        <v>29</v>
      </c>
      <c r="V12" s="13" t="s">
        <v>26</v>
      </c>
      <c r="W12" s="13" t="s">
        <v>27</v>
      </c>
      <c r="X12" s="13" t="s">
        <v>28</v>
      </c>
      <c r="Y12" s="13" t="s">
        <v>29</v>
      </c>
      <c r="Z12" s="12" t="s">
        <v>33</v>
      </c>
    </row>
    <row r="13" spans="1:26" x14ac:dyDescent="0.35">
      <c r="A13" s="12" t="s">
        <v>14</v>
      </c>
      <c r="B13" s="13">
        <f>B2*3</f>
        <v>168</v>
      </c>
      <c r="C13" s="13">
        <f t="shared" ref="C13:R17" si="0">C2*3</f>
        <v>126</v>
      </c>
      <c r="D13" s="13">
        <f t="shared" si="0"/>
        <v>156</v>
      </c>
      <c r="E13" s="13">
        <f t="shared" si="0"/>
        <v>126</v>
      </c>
      <c r="F13" s="13">
        <f t="shared" si="0"/>
        <v>144</v>
      </c>
      <c r="G13" s="13">
        <f t="shared" si="0"/>
        <v>135</v>
      </c>
      <c r="H13" s="13">
        <f t="shared" si="0"/>
        <v>108</v>
      </c>
      <c r="I13" s="13">
        <f t="shared" si="0"/>
        <v>201</v>
      </c>
      <c r="J13" s="13">
        <f t="shared" si="0"/>
        <v>213</v>
      </c>
      <c r="K13" s="13">
        <f t="shared" si="0"/>
        <v>207</v>
      </c>
      <c r="L13" s="13">
        <f t="shared" si="0"/>
        <v>204</v>
      </c>
      <c r="M13" s="13">
        <f t="shared" si="0"/>
        <v>42</v>
      </c>
      <c r="N13" s="13">
        <f t="shared" si="0"/>
        <v>42</v>
      </c>
      <c r="O13" s="13">
        <f t="shared" si="0"/>
        <v>39</v>
      </c>
      <c r="P13" s="13">
        <f t="shared" si="0"/>
        <v>36</v>
      </c>
      <c r="Q13" s="13">
        <f t="shared" si="0"/>
        <v>36</v>
      </c>
      <c r="R13" s="13">
        <f t="shared" si="0"/>
        <v>30</v>
      </c>
      <c r="S13" s="14">
        <f>(O13*$R$27)+O13</f>
        <v>34.923406927363018</v>
      </c>
      <c r="T13" s="14">
        <f>(P13*$R$27)+P13</f>
        <v>32.236991009873556</v>
      </c>
      <c r="U13" s="14">
        <f>(Q13*$R$27)+Q13</f>
        <v>32.236991009873556</v>
      </c>
      <c r="V13" s="14">
        <f>(R13*$R$27)+R13</f>
        <v>26.864159174894631</v>
      </c>
      <c r="Z13" s="14"/>
    </row>
    <row r="14" spans="1:26" x14ac:dyDescent="0.35">
      <c r="A14" s="12" t="s">
        <v>15</v>
      </c>
      <c r="B14" s="13">
        <f t="shared" ref="B14:Q16" si="1">B3*3</f>
        <v>135</v>
      </c>
      <c r="C14" s="13">
        <f t="shared" si="1"/>
        <v>90</v>
      </c>
      <c r="D14" s="13">
        <f t="shared" si="1"/>
        <v>75</v>
      </c>
      <c r="E14" s="13">
        <f t="shared" si="1"/>
        <v>219</v>
      </c>
      <c r="F14" s="13">
        <f t="shared" si="1"/>
        <v>255</v>
      </c>
      <c r="G14" s="13">
        <f t="shared" si="1"/>
        <v>240</v>
      </c>
      <c r="H14" s="13">
        <f t="shared" si="1"/>
        <v>228</v>
      </c>
      <c r="I14" s="13">
        <f t="shared" si="1"/>
        <v>39</v>
      </c>
      <c r="J14" s="13">
        <f t="shared" si="1"/>
        <v>6</v>
      </c>
      <c r="K14" s="13">
        <f t="shared" si="1"/>
        <v>9</v>
      </c>
      <c r="L14" s="13">
        <f t="shared" si="1"/>
        <v>36</v>
      </c>
      <c r="M14" s="13">
        <f t="shared" si="1"/>
        <v>198</v>
      </c>
      <c r="N14" s="13">
        <f t="shared" si="1"/>
        <v>93</v>
      </c>
      <c r="O14" s="13">
        <f t="shared" si="1"/>
        <v>69</v>
      </c>
      <c r="P14" s="13">
        <f t="shared" si="1"/>
        <v>132</v>
      </c>
      <c r="Q14" s="13">
        <f t="shared" si="1"/>
        <v>90</v>
      </c>
      <c r="R14" s="13">
        <f t="shared" si="0"/>
        <v>144</v>
      </c>
      <c r="S14" s="14"/>
      <c r="T14" s="14"/>
      <c r="U14" s="14"/>
      <c r="V14" s="14"/>
      <c r="Z14" s="14"/>
    </row>
    <row r="15" spans="1:26" x14ac:dyDescent="0.35">
      <c r="A15" s="12" t="s">
        <v>16</v>
      </c>
      <c r="B15" s="13">
        <f t="shared" si="1"/>
        <v>45</v>
      </c>
      <c r="C15" s="13">
        <f t="shared" si="0"/>
        <v>39</v>
      </c>
      <c r="D15" s="13">
        <f t="shared" si="0"/>
        <v>33</v>
      </c>
      <c r="E15" s="13">
        <f t="shared" si="0"/>
        <v>33</v>
      </c>
      <c r="F15" s="13">
        <f t="shared" si="0"/>
        <v>51</v>
      </c>
      <c r="G15" s="13">
        <f t="shared" si="0"/>
        <v>51</v>
      </c>
      <c r="H15" s="13">
        <f t="shared" si="0"/>
        <v>48</v>
      </c>
      <c r="I15" s="13">
        <f t="shared" si="0"/>
        <v>48</v>
      </c>
      <c r="J15" s="13">
        <f t="shared" si="0"/>
        <v>45</v>
      </c>
      <c r="K15" s="13">
        <f t="shared" si="0"/>
        <v>42</v>
      </c>
      <c r="L15" s="13">
        <f t="shared" si="0"/>
        <v>57</v>
      </c>
      <c r="M15" s="13">
        <f t="shared" si="0"/>
        <v>54</v>
      </c>
      <c r="N15" s="13">
        <f t="shared" si="0"/>
        <v>30</v>
      </c>
      <c r="O15" s="13">
        <f t="shared" si="0"/>
        <v>30</v>
      </c>
      <c r="P15" s="13">
        <f t="shared" si="0"/>
        <v>24</v>
      </c>
      <c r="Q15" s="13">
        <f t="shared" si="0"/>
        <v>15</v>
      </c>
      <c r="R15" s="13">
        <f t="shared" si="0"/>
        <v>36</v>
      </c>
      <c r="S15" s="14"/>
      <c r="T15" s="14"/>
      <c r="U15" s="14"/>
      <c r="V15" s="14"/>
      <c r="Z15" s="14"/>
    </row>
    <row r="16" spans="1:26" x14ac:dyDescent="0.35">
      <c r="A16" s="12" t="s">
        <v>17</v>
      </c>
      <c r="B16" s="13">
        <f t="shared" si="1"/>
        <v>21</v>
      </c>
      <c r="C16" s="13">
        <f t="shared" si="0"/>
        <v>12</v>
      </c>
      <c r="D16" s="13">
        <f t="shared" si="0"/>
        <v>9</v>
      </c>
      <c r="E16" s="13">
        <f t="shared" si="0"/>
        <v>6</v>
      </c>
      <c r="F16" s="13">
        <f t="shared" si="0"/>
        <v>6</v>
      </c>
      <c r="G16" s="13">
        <f t="shared" si="0"/>
        <v>6</v>
      </c>
      <c r="H16" s="13">
        <f t="shared" si="0"/>
        <v>9</v>
      </c>
      <c r="I16" s="13">
        <f t="shared" si="0"/>
        <v>24</v>
      </c>
      <c r="J16" s="13">
        <f t="shared" si="0"/>
        <v>27</v>
      </c>
      <c r="K16" s="13">
        <f t="shared" si="0"/>
        <v>27</v>
      </c>
      <c r="L16" s="13">
        <f t="shared" si="0"/>
        <v>24</v>
      </c>
      <c r="M16" s="13">
        <f t="shared" si="0"/>
        <v>39</v>
      </c>
      <c r="N16" s="13">
        <f t="shared" si="0"/>
        <v>33</v>
      </c>
      <c r="O16" s="13">
        <f t="shared" si="0"/>
        <v>36</v>
      </c>
      <c r="P16" s="13">
        <f t="shared" si="0"/>
        <v>39</v>
      </c>
      <c r="Q16" s="13">
        <f t="shared" si="0"/>
        <v>24</v>
      </c>
      <c r="R16" s="13">
        <f t="shared" si="0"/>
        <v>27</v>
      </c>
      <c r="S16" s="14"/>
      <c r="T16" s="14"/>
      <c r="U16" s="14"/>
      <c r="V16" s="14"/>
      <c r="Z16" s="14"/>
    </row>
    <row r="17" spans="1:26" x14ac:dyDescent="0.35">
      <c r="A17" s="12" t="s">
        <v>18</v>
      </c>
      <c r="B17" s="13">
        <f>B6*3</f>
        <v>6</v>
      </c>
      <c r="C17" s="13">
        <f t="shared" si="0"/>
        <v>3</v>
      </c>
      <c r="D17" s="13">
        <f t="shared" si="0"/>
        <v>3</v>
      </c>
      <c r="E17" s="13">
        <f t="shared" si="0"/>
        <v>3</v>
      </c>
      <c r="F17" s="13">
        <f t="shared" si="0"/>
        <v>3</v>
      </c>
      <c r="G17" s="13">
        <f t="shared" si="0"/>
        <v>3</v>
      </c>
      <c r="H17" s="13">
        <f t="shared" si="0"/>
        <v>3</v>
      </c>
      <c r="I17" s="13">
        <f t="shared" si="0"/>
        <v>3</v>
      </c>
      <c r="J17" s="13">
        <f t="shared" si="0"/>
        <v>3</v>
      </c>
      <c r="K17" s="13">
        <f t="shared" si="0"/>
        <v>3</v>
      </c>
      <c r="L17" s="13">
        <f t="shared" si="0"/>
        <v>3</v>
      </c>
      <c r="M17" s="13">
        <f t="shared" si="0"/>
        <v>9</v>
      </c>
      <c r="N17" s="13">
        <f t="shared" si="0"/>
        <v>9</v>
      </c>
      <c r="O17" s="13">
        <f t="shared" si="0"/>
        <v>9</v>
      </c>
      <c r="P17" s="13">
        <f t="shared" si="0"/>
        <v>9</v>
      </c>
      <c r="Q17" s="13">
        <f t="shared" si="0"/>
        <v>9</v>
      </c>
      <c r="R17" s="13">
        <f t="shared" si="0"/>
        <v>6</v>
      </c>
      <c r="S17" s="14"/>
      <c r="T17" s="14"/>
      <c r="U17" s="14"/>
      <c r="V17" s="14"/>
      <c r="Z17" s="14"/>
    </row>
    <row r="18" spans="1:26" x14ac:dyDescent="0.35">
      <c r="A18" s="12" t="s">
        <v>19</v>
      </c>
      <c r="B18" s="13">
        <f>SUM(B13:B17)</f>
        <v>375</v>
      </c>
      <c r="C18" s="13">
        <f t="shared" ref="C18:R18" si="2">SUM(C13:C17)</f>
        <v>270</v>
      </c>
      <c r="D18" s="13">
        <f t="shared" si="2"/>
        <v>276</v>
      </c>
      <c r="E18" s="13">
        <f t="shared" si="2"/>
        <v>387</v>
      </c>
      <c r="F18" s="13">
        <f t="shared" si="2"/>
        <v>459</v>
      </c>
      <c r="G18" s="13">
        <f t="shared" si="2"/>
        <v>435</v>
      </c>
      <c r="H18" s="13">
        <f t="shared" si="2"/>
        <v>396</v>
      </c>
      <c r="I18" s="13">
        <f t="shared" si="2"/>
        <v>315</v>
      </c>
      <c r="J18" s="13">
        <f t="shared" si="2"/>
        <v>294</v>
      </c>
      <c r="K18" s="13">
        <f t="shared" si="2"/>
        <v>288</v>
      </c>
      <c r="L18" s="13">
        <f t="shared" si="2"/>
        <v>324</v>
      </c>
      <c r="M18" s="13">
        <f t="shared" si="2"/>
        <v>342</v>
      </c>
      <c r="N18" s="13">
        <f t="shared" si="2"/>
        <v>207</v>
      </c>
      <c r="O18" s="13">
        <f t="shared" si="2"/>
        <v>183</v>
      </c>
      <c r="P18" s="13">
        <f t="shared" si="2"/>
        <v>240</v>
      </c>
      <c r="Q18" s="13">
        <f t="shared" si="2"/>
        <v>174</v>
      </c>
      <c r="R18" s="13">
        <f t="shared" si="2"/>
        <v>243</v>
      </c>
      <c r="S18" s="15"/>
      <c r="T18" s="15"/>
      <c r="U18" s="15"/>
      <c r="V18" s="15"/>
      <c r="Z18" s="14"/>
    </row>
    <row r="19" spans="1:26" x14ac:dyDescent="0.35">
      <c r="A19" s="11" t="s">
        <v>14</v>
      </c>
      <c r="B19" s="13">
        <v>168</v>
      </c>
      <c r="C19" s="13">
        <v>126</v>
      </c>
      <c r="D19" s="13">
        <v>156</v>
      </c>
      <c r="E19" s="13">
        <v>126</v>
      </c>
      <c r="F19" s="13">
        <v>144</v>
      </c>
      <c r="G19" s="13">
        <v>135</v>
      </c>
      <c r="H19" s="13">
        <v>108</v>
      </c>
      <c r="I19" s="13">
        <v>201</v>
      </c>
      <c r="J19" s="13">
        <v>213</v>
      </c>
      <c r="K19" s="13">
        <v>207</v>
      </c>
      <c r="L19" s="13">
        <v>204</v>
      </c>
      <c r="M19" s="13">
        <v>42</v>
      </c>
      <c r="N19" s="13">
        <v>42</v>
      </c>
      <c r="O19" s="13">
        <v>39</v>
      </c>
      <c r="P19" s="13">
        <v>36</v>
      </c>
      <c r="Q19" s="13">
        <v>36</v>
      </c>
      <c r="R19" s="13">
        <v>30</v>
      </c>
    </row>
    <row r="20" spans="1:26" x14ac:dyDescent="0.35">
      <c r="A20" s="11" t="s">
        <v>15</v>
      </c>
      <c r="B20" s="13">
        <v>135</v>
      </c>
      <c r="C20" s="13">
        <v>90</v>
      </c>
      <c r="D20" s="13">
        <v>75</v>
      </c>
      <c r="E20" s="13">
        <v>219</v>
      </c>
      <c r="F20" s="13">
        <v>255</v>
      </c>
      <c r="G20" s="13">
        <v>240</v>
      </c>
      <c r="H20" s="13">
        <v>228</v>
      </c>
      <c r="I20" s="13">
        <v>39</v>
      </c>
      <c r="J20" s="13">
        <v>6</v>
      </c>
      <c r="K20" s="13">
        <v>9</v>
      </c>
      <c r="L20" s="13">
        <v>36</v>
      </c>
      <c r="M20" s="13">
        <v>198</v>
      </c>
      <c r="N20" s="13">
        <v>93</v>
      </c>
      <c r="O20" s="13">
        <v>69</v>
      </c>
      <c r="P20" s="13">
        <v>132</v>
      </c>
      <c r="Q20" s="13">
        <v>90</v>
      </c>
      <c r="R20" s="13">
        <v>144</v>
      </c>
    </row>
    <row r="21" spans="1:26" x14ac:dyDescent="0.35">
      <c r="A21" s="11" t="s">
        <v>16</v>
      </c>
      <c r="B21" s="13">
        <v>45</v>
      </c>
      <c r="C21" s="13">
        <v>39</v>
      </c>
      <c r="D21" s="13">
        <v>33</v>
      </c>
      <c r="E21" s="13">
        <v>33</v>
      </c>
      <c r="F21" s="13">
        <v>51</v>
      </c>
      <c r="G21" s="13">
        <v>51</v>
      </c>
      <c r="H21" s="13">
        <v>48</v>
      </c>
      <c r="I21" s="13">
        <v>48</v>
      </c>
      <c r="J21" s="13">
        <v>45</v>
      </c>
      <c r="K21" s="13">
        <v>42</v>
      </c>
      <c r="L21" s="13">
        <v>57</v>
      </c>
      <c r="M21" s="13">
        <v>54</v>
      </c>
      <c r="N21" s="13">
        <v>30</v>
      </c>
      <c r="O21" s="13">
        <v>30</v>
      </c>
      <c r="P21" s="13">
        <v>24</v>
      </c>
      <c r="Q21" s="13">
        <v>15</v>
      </c>
      <c r="R21" s="13">
        <v>36</v>
      </c>
    </row>
    <row r="22" spans="1:26" x14ac:dyDescent="0.35">
      <c r="A22" s="11" t="s">
        <v>35</v>
      </c>
      <c r="B22" s="13">
        <f>SUM(B16:B17)</f>
        <v>27</v>
      </c>
      <c r="C22" s="13">
        <f t="shared" ref="C22:R22" si="3">SUM(C16:C17)</f>
        <v>15</v>
      </c>
      <c r="D22" s="13">
        <f t="shared" si="3"/>
        <v>12</v>
      </c>
      <c r="E22" s="13">
        <f t="shared" si="3"/>
        <v>9</v>
      </c>
      <c r="F22" s="13">
        <f t="shared" si="3"/>
        <v>9</v>
      </c>
      <c r="G22" s="13">
        <f t="shared" si="3"/>
        <v>9</v>
      </c>
      <c r="H22" s="13">
        <f t="shared" si="3"/>
        <v>12</v>
      </c>
      <c r="I22" s="13">
        <f t="shared" si="3"/>
        <v>27</v>
      </c>
      <c r="J22" s="13">
        <f t="shared" si="3"/>
        <v>30</v>
      </c>
      <c r="K22" s="13">
        <f t="shared" si="3"/>
        <v>30</v>
      </c>
      <c r="L22" s="13">
        <f t="shared" si="3"/>
        <v>27</v>
      </c>
      <c r="M22" s="13">
        <f t="shared" si="3"/>
        <v>48</v>
      </c>
      <c r="N22" s="13">
        <f t="shared" si="3"/>
        <v>42</v>
      </c>
      <c r="O22" s="13">
        <f t="shared" si="3"/>
        <v>45</v>
      </c>
      <c r="P22" s="13">
        <f t="shared" si="3"/>
        <v>48</v>
      </c>
      <c r="Q22" s="13">
        <f t="shared" si="3"/>
        <v>33</v>
      </c>
      <c r="R22" s="13">
        <f t="shared" si="3"/>
        <v>33</v>
      </c>
    </row>
    <row r="24" spans="1:26" x14ac:dyDescent="0.35">
      <c r="F24" s="75" t="s">
        <v>39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</row>
    <row r="25" spans="1:26" x14ac:dyDescent="0.35">
      <c r="F25" s="16">
        <f t="shared" ref="F25:Q25" si="4">(F13-B13)/B13</f>
        <v>-0.14285714285714285</v>
      </c>
      <c r="G25" s="16">
        <f t="shared" si="4"/>
        <v>7.1428571428571425E-2</v>
      </c>
      <c r="H25" s="16">
        <f t="shared" si="4"/>
        <v>-0.30769230769230771</v>
      </c>
      <c r="I25" s="16">
        <f t="shared" si="4"/>
        <v>0.59523809523809523</v>
      </c>
      <c r="J25" s="16">
        <f t="shared" si="4"/>
        <v>0.47916666666666669</v>
      </c>
      <c r="K25" s="16">
        <f t="shared" si="4"/>
        <v>0.53333333333333333</v>
      </c>
      <c r="L25" s="16">
        <f t="shared" si="4"/>
        <v>0.88888888888888884</v>
      </c>
      <c r="M25" s="16">
        <f t="shared" si="4"/>
        <v>-0.79104477611940294</v>
      </c>
      <c r="N25" s="16">
        <f t="shared" si="4"/>
        <v>-0.80281690140845074</v>
      </c>
      <c r="O25" s="16">
        <f t="shared" si="4"/>
        <v>-0.81159420289855078</v>
      </c>
      <c r="P25" s="16">
        <f t="shared" si="4"/>
        <v>-0.82352941176470584</v>
      </c>
      <c r="Q25" s="16">
        <f t="shared" si="4"/>
        <v>-0.14285714285714285</v>
      </c>
      <c r="R25" s="16"/>
      <c r="S25" s="16"/>
    </row>
    <row r="27" spans="1:26" x14ac:dyDescent="0.35">
      <c r="F27" s="17" t="s">
        <v>38</v>
      </c>
      <c r="G27" s="18">
        <f>AVERAGE(F25:I25)</f>
        <v>5.4029304029304032E-2</v>
      </c>
      <c r="K27" s="18">
        <f>AVERAGE(J25:M25)</f>
        <v>0.27758602819237144</v>
      </c>
      <c r="O27" s="18">
        <f>AVERAGE(N25:Q25)</f>
        <v>-0.64519941473221254</v>
      </c>
      <c r="R27" s="18">
        <f>AVERAGE(G27,K27,O27)</f>
        <v>-0.10452802750351235</v>
      </c>
    </row>
  </sheetData>
  <mergeCells count="8">
    <mergeCell ref="F24:Q24"/>
    <mergeCell ref="V11:Y11"/>
    <mergeCell ref="S10:Y10"/>
    <mergeCell ref="R11:U11"/>
    <mergeCell ref="B11:E11"/>
    <mergeCell ref="F11:I11"/>
    <mergeCell ref="J11:M11"/>
    <mergeCell ref="N11:Q11"/>
  </mergeCells>
  <pageMargins left="0.7" right="0.7" top="0.75" bottom="0.75" header="0.3" footer="0.3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Vertical</vt:lpstr>
      <vt:lpstr>Horizontal</vt:lpstr>
      <vt:lpstr>Vertical_seg</vt:lpstr>
      <vt:lpstr>Horizontal_seg</vt:lpstr>
      <vt:lpstr>Hoja2</vt:lpstr>
      <vt:lpstr>Hoja1</vt:lpstr>
      <vt:lpstr>Tamaño mercado vertical anual</vt:lpstr>
      <vt:lpstr>TAMAÑO_MERCADO Horizontal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2018-07-25T21:42:55Z</dcterms:created>
  <dcterms:modified xsi:type="dcterms:W3CDTF">2025-09-29T16:09:29Z</dcterms:modified>
</cp:coreProperties>
</file>