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ulio\Downloads\Telegram Desktop\"/>
    </mc:Choice>
  </mc:AlternateContent>
  <xr:revisionPtr revIDLastSave="0" documentId="13_ncr:1_{5AAFC948-B2BB-448E-8D18-DAF2B6A32AD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Hoja2" sheetId="12" r:id="rId1"/>
    <sheet name="Tamaño mercado vertical anual" sheetId="7" r:id="rId2"/>
    <sheet name="Hoja1" sheetId="11" r:id="rId3"/>
    <sheet name="TAMAÑO_MERCADO Horizontal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5" i="12" l="1"/>
  <c r="K35" i="12"/>
  <c r="J35" i="12"/>
  <c r="I35" i="12"/>
  <c r="H35" i="12"/>
  <c r="G35" i="12"/>
  <c r="F35" i="12"/>
  <c r="K13" i="12"/>
  <c r="K17" i="12" s="1"/>
  <c r="J17" i="12"/>
  <c r="I17" i="12"/>
  <c r="H17" i="12"/>
  <c r="G17" i="12"/>
  <c r="F17" i="12"/>
  <c r="AL8" i="12"/>
  <c r="AM8" i="12"/>
  <c r="AN8" i="12"/>
  <c r="AO8" i="12"/>
  <c r="AP8" i="12"/>
  <c r="AQ8" i="12"/>
  <c r="AR8" i="12"/>
  <c r="AS8" i="12"/>
  <c r="AT8" i="12"/>
  <c r="AK8" i="12"/>
  <c r="F12" i="12"/>
  <c r="D58" i="12"/>
  <c r="D59" i="12" s="1"/>
  <c r="D60" i="12" s="1"/>
  <c r="B39" i="12"/>
  <c r="C39" i="12"/>
  <c r="D39" i="12"/>
  <c r="D44" i="12" s="1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AC39" i="12"/>
  <c r="H49" i="12" s="1"/>
  <c r="AK39" i="12"/>
  <c r="AK44" i="12" s="1"/>
  <c r="AL39" i="12"/>
  <c r="AM39" i="12"/>
  <c r="AN39" i="12"/>
  <c r="AO39" i="12"/>
  <c r="AP39" i="12"/>
  <c r="AQ39" i="12"/>
  <c r="AR39" i="12"/>
  <c r="AS39" i="12"/>
  <c r="AS44" i="12" s="1"/>
  <c r="AT39" i="12"/>
  <c r="B40" i="12"/>
  <c r="C40" i="12"/>
  <c r="D40" i="12"/>
  <c r="E40" i="12"/>
  <c r="F40" i="12"/>
  <c r="F44" i="12" s="1"/>
  <c r="G40" i="12"/>
  <c r="H40" i="12"/>
  <c r="I40" i="12"/>
  <c r="J40" i="12"/>
  <c r="K40" i="12"/>
  <c r="L40" i="12"/>
  <c r="M40" i="12"/>
  <c r="N40" i="12"/>
  <c r="O40" i="12"/>
  <c r="O44" i="12" s="1"/>
  <c r="P40" i="12"/>
  <c r="Q40" i="12"/>
  <c r="R40" i="12"/>
  <c r="AC40" i="12"/>
  <c r="AK40" i="12"/>
  <c r="AL40" i="12"/>
  <c r="AM40" i="12"/>
  <c r="AM44" i="12" s="1"/>
  <c r="AN40" i="12"/>
  <c r="AO40" i="12"/>
  <c r="AP40" i="12"/>
  <c r="AQ40" i="12"/>
  <c r="AR40" i="12"/>
  <c r="AS40" i="12"/>
  <c r="AT40" i="12"/>
  <c r="B41" i="12"/>
  <c r="C41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F51" i="12" s="1"/>
  <c r="AC41" i="12"/>
  <c r="H51" i="12" s="1"/>
  <c r="AK41" i="12"/>
  <c r="J51" i="12" s="1"/>
  <c r="AL41" i="12"/>
  <c r="AM41" i="12"/>
  <c r="AN41" i="12"/>
  <c r="AO41" i="12"/>
  <c r="AP41" i="12"/>
  <c r="AQ41" i="12"/>
  <c r="AR41" i="12"/>
  <c r="AS41" i="12"/>
  <c r="AT41" i="12"/>
  <c r="B42" i="12"/>
  <c r="C42" i="12"/>
  <c r="D42" i="12"/>
  <c r="E42" i="12"/>
  <c r="E44" i="12" s="1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AC42" i="12"/>
  <c r="AK42" i="12"/>
  <c r="AL42" i="12"/>
  <c r="AL44" i="12" s="1"/>
  <c r="AM42" i="12"/>
  <c r="AN42" i="12"/>
  <c r="AO42" i="12"/>
  <c r="AP42" i="12"/>
  <c r="AQ42" i="12"/>
  <c r="AR42" i="12"/>
  <c r="AS42" i="12"/>
  <c r="AT42" i="12"/>
  <c r="B43" i="12"/>
  <c r="C43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F53" i="12" s="1"/>
  <c r="AC43" i="12"/>
  <c r="H53" i="12" s="1"/>
  <c r="AK43" i="12"/>
  <c r="J53" i="12" s="1"/>
  <c r="AL43" i="12"/>
  <c r="AM43" i="12"/>
  <c r="AN43" i="12"/>
  <c r="AO43" i="12"/>
  <c r="AP43" i="12"/>
  <c r="AQ43" i="12"/>
  <c r="AR43" i="12"/>
  <c r="AS43" i="12"/>
  <c r="AT43" i="12"/>
  <c r="G44" i="12"/>
  <c r="L44" i="12"/>
  <c r="M44" i="12"/>
  <c r="N44" i="12"/>
  <c r="S44" i="12"/>
  <c r="T44" i="12"/>
  <c r="U44" i="12"/>
  <c r="V44" i="12"/>
  <c r="W44" i="12"/>
  <c r="X44" i="12"/>
  <c r="Y44" i="12"/>
  <c r="Z44" i="12"/>
  <c r="AA44" i="12"/>
  <c r="AB44" i="12"/>
  <c r="AD44" i="12"/>
  <c r="AE44" i="12"/>
  <c r="AF44" i="12"/>
  <c r="AG44" i="12"/>
  <c r="AH44" i="12"/>
  <c r="AI44" i="12"/>
  <c r="AJ44" i="12"/>
  <c r="AT44" i="12"/>
  <c r="F32" i="12"/>
  <c r="B30" i="12"/>
  <c r="M35" i="12"/>
  <c r="L34" i="12"/>
  <c r="K34" i="12"/>
  <c r="J34" i="12"/>
  <c r="I34" i="12"/>
  <c r="H34" i="12"/>
  <c r="G34" i="12"/>
  <c r="F34" i="12"/>
  <c r="E34" i="12"/>
  <c r="D34" i="12"/>
  <c r="C34" i="12"/>
  <c r="B34" i="12"/>
  <c r="L33" i="12"/>
  <c r="K33" i="12"/>
  <c r="J33" i="12"/>
  <c r="I33" i="12"/>
  <c r="H33" i="12"/>
  <c r="G33" i="12"/>
  <c r="F33" i="12"/>
  <c r="E33" i="12"/>
  <c r="D33" i="12"/>
  <c r="C33" i="12"/>
  <c r="B33" i="12"/>
  <c r="L32" i="12"/>
  <c r="K32" i="12"/>
  <c r="J32" i="12"/>
  <c r="I32" i="12"/>
  <c r="H32" i="12"/>
  <c r="G32" i="12"/>
  <c r="E32" i="12"/>
  <c r="D32" i="12"/>
  <c r="C32" i="12"/>
  <c r="B32" i="12"/>
  <c r="L31" i="12"/>
  <c r="K31" i="12"/>
  <c r="J31" i="12"/>
  <c r="I31" i="12"/>
  <c r="H31" i="12"/>
  <c r="G31" i="12"/>
  <c r="F31" i="12"/>
  <c r="E31" i="12"/>
  <c r="D31" i="12"/>
  <c r="C31" i="12"/>
  <c r="B31" i="12"/>
  <c r="L30" i="12"/>
  <c r="K30" i="12"/>
  <c r="J30" i="12"/>
  <c r="I30" i="12"/>
  <c r="H30" i="12"/>
  <c r="G30" i="12"/>
  <c r="F30" i="12"/>
  <c r="E30" i="12"/>
  <c r="D30" i="12"/>
  <c r="C30" i="12"/>
  <c r="A58" i="12"/>
  <c r="A59" i="12" s="1"/>
  <c r="A60" i="12" s="1"/>
  <c r="B16" i="12"/>
  <c r="B15" i="12"/>
  <c r="B12" i="12"/>
  <c r="B13" i="12"/>
  <c r="M17" i="12"/>
  <c r="L16" i="12"/>
  <c r="K16" i="12"/>
  <c r="J16" i="12"/>
  <c r="I16" i="12"/>
  <c r="H16" i="12"/>
  <c r="G16" i="12"/>
  <c r="F16" i="12"/>
  <c r="E16" i="12"/>
  <c r="D16" i="12"/>
  <c r="C16" i="12"/>
  <c r="L15" i="12"/>
  <c r="K15" i="12"/>
  <c r="J15" i="12"/>
  <c r="I15" i="12"/>
  <c r="H15" i="12"/>
  <c r="G15" i="12"/>
  <c r="F15" i="12"/>
  <c r="E15" i="12"/>
  <c r="D15" i="12"/>
  <c r="C15" i="12"/>
  <c r="L14" i="12"/>
  <c r="K14" i="12"/>
  <c r="J14" i="12"/>
  <c r="I14" i="12"/>
  <c r="H14" i="12"/>
  <c r="G14" i="12"/>
  <c r="F14" i="12"/>
  <c r="E14" i="12"/>
  <c r="D14" i="12"/>
  <c r="C14" i="12"/>
  <c r="B14" i="12"/>
  <c r="L13" i="12"/>
  <c r="J13" i="12"/>
  <c r="I13" i="12"/>
  <c r="H13" i="12"/>
  <c r="G13" i="12"/>
  <c r="F13" i="12"/>
  <c r="E13" i="12"/>
  <c r="D13" i="12"/>
  <c r="C13" i="12"/>
  <c r="L12" i="12"/>
  <c r="K12" i="12"/>
  <c r="J12" i="12"/>
  <c r="I12" i="12"/>
  <c r="H12" i="12"/>
  <c r="G12" i="12"/>
  <c r="E12" i="12"/>
  <c r="D12" i="12"/>
  <c r="C12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AI26" i="12"/>
  <c r="AJ26" i="12"/>
  <c r="AK26" i="12"/>
  <c r="AL26" i="12"/>
  <c r="AM26" i="12"/>
  <c r="AN26" i="12"/>
  <c r="AO26" i="12"/>
  <c r="AP26" i="12"/>
  <c r="AQ26" i="12"/>
  <c r="AR26" i="12"/>
  <c r="AS26" i="12"/>
  <c r="AT26" i="12"/>
  <c r="B26" i="12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B8" i="12"/>
  <c r="H50" i="12"/>
  <c r="H52" i="12"/>
  <c r="G58" i="12"/>
  <c r="G59" i="12" s="1"/>
  <c r="G60" i="12" s="1"/>
  <c r="J50" i="12"/>
  <c r="J52" i="12"/>
  <c r="F50" i="12"/>
  <c r="F52" i="12"/>
  <c r="M54" i="12"/>
  <c r="I53" i="12"/>
  <c r="I50" i="12"/>
  <c r="I51" i="12"/>
  <c r="I52" i="12"/>
  <c r="I49" i="12"/>
  <c r="G49" i="12"/>
  <c r="G50" i="12"/>
  <c r="G51" i="12"/>
  <c r="G52" i="12"/>
  <c r="G53" i="12"/>
  <c r="B13" i="7"/>
  <c r="B29" i="7"/>
  <c r="B35" i="7"/>
  <c r="B18" i="7"/>
  <c r="B24" i="11"/>
  <c r="C39" i="11"/>
  <c r="D39" i="11"/>
  <c r="E39" i="11"/>
  <c r="F39" i="11"/>
  <c r="C35" i="7"/>
  <c r="D35" i="7"/>
  <c r="E35" i="7"/>
  <c r="C35" i="11"/>
  <c r="D35" i="11"/>
  <c r="E35" i="11"/>
  <c r="F35" i="11"/>
  <c r="F24" i="11"/>
  <c r="C23" i="11"/>
  <c r="D23" i="11" s="1"/>
  <c r="E23" i="11" s="1"/>
  <c r="R17" i="11"/>
  <c r="F28" i="11" s="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B28" i="11" s="1"/>
  <c r="R16" i="11"/>
  <c r="F27" i="11" s="1"/>
  <c r="Q16" i="11"/>
  <c r="Q19" i="11" s="1"/>
  <c r="P16" i="11"/>
  <c r="O16" i="11"/>
  <c r="O19" i="11" s="1"/>
  <c r="N16" i="11"/>
  <c r="M16" i="11"/>
  <c r="L16" i="11"/>
  <c r="L19" i="11" s="1"/>
  <c r="K16" i="11"/>
  <c r="K19" i="11" s="1"/>
  <c r="J16" i="11"/>
  <c r="D27" i="11" s="1"/>
  <c r="I16" i="11"/>
  <c r="I19" i="11" s="1"/>
  <c r="H16" i="11"/>
  <c r="G16" i="11"/>
  <c r="F16" i="11"/>
  <c r="E16" i="11"/>
  <c r="D16" i="11"/>
  <c r="D19" i="11" s="1"/>
  <c r="C16" i="11"/>
  <c r="C19" i="11" s="1"/>
  <c r="B16" i="11"/>
  <c r="R15" i="11"/>
  <c r="F26" i="11" s="1"/>
  <c r="Q15" i="11"/>
  <c r="P15" i="11"/>
  <c r="O15" i="11"/>
  <c r="N15" i="11"/>
  <c r="M15" i="11"/>
  <c r="L15" i="11"/>
  <c r="K15" i="11"/>
  <c r="J15" i="11"/>
  <c r="D26" i="11" s="1"/>
  <c r="I15" i="11"/>
  <c r="H15" i="11"/>
  <c r="G15" i="11"/>
  <c r="F15" i="11"/>
  <c r="E15" i="11"/>
  <c r="D15" i="11"/>
  <c r="C15" i="11"/>
  <c r="B15" i="11"/>
  <c r="B26" i="11" s="1"/>
  <c r="R14" i="11"/>
  <c r="F25" i="11" s="1"/>
  <c r="Q14" i="11"/>
  <c r="P14" i="11"/>
  <c r="O14" i="11"/>
  <c r="N14" i="11"/>
  <c r="E25" i="11" s="1"/>
  <c r="M14" i="11"/>
  <c r="L14" i="11"/>
  <c r="K14" i="11"/>
  <c r="K18" i="11" s="1"/>
  <c r="J14" i="11"/>
  <c r="I14" i="11"/>
  <c r="H14" i="11"/>
  <c r="G14" i="11"/>
  <c r="F14" i="11"/>
  <c r="C25" i="11" s="1"/>
  <c r="E14" i="11"/>
  <c r="D14" i="11"/>
  <c r="C14" i="11"/>
  <c r="C18" i="11" s="1"/>
  <c r="B14" i="11"/>
  <c r="R13" i="11"/>
  <c r="Q13" i="11"/>
  <c r="P13" i="11"/>
  <c r="O13" i="11"/>
  <c r="O18" i="11" s="1"/>
  <c r="N13" i="11"/>
  <c r="N18" i="11" s="1"/>
  <c r="M13" i="11"/>
  <c r="M18" i="11" s="1"/>
  <c r="L13" i="11"/>
  <c r="K13" i="11"/>
  <c r="J13" i="11"/>
  <c r="I13" i="11"/>
  <c r="H13" i="11"/>
  <c r="G13" i="11"/>
  <c r="G18" i="11" s="1"/>
  <c r="F13" i="11"/>
  <c r="C24" i="11" s="1"/>
  <c r="E13" i="11"/>
  <c r="E18" i="11" s="1"/>
  <c r="D13" i="11"/>
  <c r="C13" i="11"/>
  <c r="B13" i="11"/>
  <c r="F35" i="7"/>
  <c r="B24" i="7"/>
  <c r="M25" i="2"/>
  <c r="J25" i="2"/>
  <c r="B13" i="2"/>
  <c r="B18" i="2" s="1"/>
  <c r="C16" i="2"/>
  <c r="C22" i="2" s="1"/>
  <c r="C17" i="2"/>
  <c r="D16" i="2"/>
  <c r="D17" i="2"/>
  <c r="D22" i="2" s="1"/>
  <c r="E16" i="2"/>
  <c r="E22" i="2" s="1"/>
  <c r="E17" i="2"/>
  <c r="E18" i="2" s="1"/>
  <c r="F16" i="2"/>
  <c r="F17" i="2"/>
  <c r="F22" i="2" s="1"/>
  <c r="G16" i="2"/>
  <c r="G22" i="2" s="1"/>
  <c r="G17" i="2"/>
  <c r="H16" i="2"/>
  <c r="H22" i="2" s="1"/>
  <c r="H17" i="2"/>
  <c r="I16" i="2"/>
  <c r="I17" i="2"/>
  <c r="I22" i="2"/>
  <c r="J16" i="2"/>
  <c r="J17" i="2"/>
  <c r="J22" i="2"/>
  <c r="K16" i="2"/>
  <c r="K22" i="2" s="1"/>
  <c r="K17" i="2"/>
  <c r="L16" i="2"/>
  <c r="L17" i="2"/>
  <c r="L22" i="2" s="1"/>
  <c r="M16" i="2"/>
  <c r="M22" i="2" s="1"/>
  <c r="M17" i="2"/>
  <c r="M18" i="2" s="1"/>
  <c r="N16" i="2"/>
  <c r="N17" i="2"/>
  <c r="N22" i="2" s="1"/>
  <c r="O16" i="2"/>
  <c r="O22" i="2" s="1"/>
  <c r="O17" i="2"/>
  <c r="P16" i="2"/>
  <c r="P22" i="2" s="1"/>
  <c r="P17" i="2"/>
  <c r="Q16" i="2"/>
  <c r="Q17" i="2"/>
  <c r="Q22" i="2"/>
  <c r="R16" i="2"/>
  <c r="R17" i="2"/>
  <c r="R22" i="2"/>
  <c r="B16" i="2"/>
  <c r="B22" i="2" s="1"/>
  <c r="B17" i="2"/>
  <c r="B14" i="2"/>
  <c r="B15" i="2"/>
  <c r="F16" i="7"/>
  <c r="G16" i="7"/>
  <c r="H16" i="7"/>
  <c r="I16" i="7"/>
  <c r="C27" i="7"/>
  <c r="C33" i="7" s="1"/>
  <c r="F17" i="7"/>
  <c r="C28" i="7" s="1"/>
  <c r="G17" i="7"/>
  <c r="H17" i="7"/>
  <c r="H19" i="7" s="1"/>
  <c r="I17" i="7"/>
  <c r="J16" i="7"/>
  <c r="K16" i="7"/>
  <c r="L16" i="7"/>
  <c r="M16" i="7"/>
  <c r="D27" i="7"/>
  <c r="D33" i="7" s="1"/>
  <c r="J17" i="7"/>
  <c r="K17" i="7"/>
  <c r="L17" i="7"/>
  <c r="M17" i="7"/>
  <c r="D28" i="7"/>
  <c r="N16" i="7"/>
  <c r="E27" i="7" s="1"/>
  <c r="E33" i="7" s="1"/>
  <c r="O16" i="7"/>
  <c r="O19" i="7" s="1"/>
  <c r="P16" i="7"/>
  <c r="Q16" i="7"/>
  <c r="N17" i="7"/>
  <c r="O17" i="7"/>
  <c r="P17" i="7"/>
  <c r="Q17" i="7"/>
  <c r="E28" i="7"/>
  <c r="R16" i="7"/>
  <c r="F27" i="7"/>
  <c r="R17" i="7"/>
  <c r="F28" i="7"/>
  <c r="F33" i="7" s="1"/>
  <c r="B16" i="7"/>
  <c r="B27" i="7" s="1"/>
  <c r="C16" i="7"/>
  <c r="C19" i="7" s="1"/>
  <c r="D16" i="7"/>
  <c r="E16" i="7"/>
  <c r="B17" i="7"/>
  <c r="C17" i="7"/>
  <c r="S17" i="7" s="1"/>
  <c r="D17" i="7"/>
  <c r="E17" i="7"/>
  <c r="B28" i="7"/>
  <c r="G28" i="7" s="1"/>
  <c r="C13" i="7"/>
  <c r="D13" i="7"/>
  <c r="E13" i="7"/>
  <c r="E18" i="7" s="1"/>
  <c r="B14" i="7"/>
  <c r="B25" i="7" s="1"/>
  <c r="C14" i="7"/>
  <c r="S14" i="7" s="1"/>
  <c r="D14" i="7"/>
  <c r="E14" i="7"/>
  <c r="B15" i="7"/>
  <c r="C15" i="7"/>
  <c r="S15" i="7" s="1"/>
  <c r="D15" i="7"/>
  <c r="E15" i="7"/>
  <c r="B26" i="7"/>
  <c r="F13" i="7"/>
  <c r="C24" i="7" s="1"/>
  <c r="G13" i="7"/>
  <c r="G18" i="7" s="1"/>
  <c r="H13" i="7"/>
  <c r="I13" i="7"/>
  <c r="J13" i="7"/>
  <c r="K13" i="7"/>
  <c r="K18" i="7" s="1"/>
  <c r="L13" i="7"/>
  <c r="L18" i="7" s="1"/>
  <c r="M13" i="7"/>
  <c r="D24" i="7"/>
  <c r="N13" i="7"/>
  <c r="N18" i="7" s="1"/>
  <c r="O13" i="7"/>
  <c r="P13" i="7"/>
  <c r="Q13" i="7"/>
  <c r="E24" i="7"/>
  <c r="R13" i="7"/>
  <c r="F24" i="7" s="1"/>
  <c r="F29" i="7" s="1"/>
  <c r="C13" i="2"/>
  <c r="C14" i="2"/>
  <c r="C15" i="2"/>
  <c r="C18" i="2"/>
  <c r="D13" i="2"/>
  <c r="D18" i="2" s="1"/>
  <c r="D14" i="2"/>
  <c r="D15" i="2"/>
  <c r="E13" i="2"/>
  <c r="E14" i="2"/>
  <c r="E15" i="2"/>
  <c r="F13" i="2"/>
  <c r="F18" i="2" s="1"/>
  <c r="F14" i="2"/>
  <c r="F15" i="2"/>
  <c r="G13" i="2"/>
  <c r="G25" i="2" s="1"/>
  <c r="G14" i="2"/>
  <c r="G15" i="2"/>
  <c r="G18" i="2"/>
  <c r="H13" i="2"/>
  <c r="H18" i="2" s="1"/>
  <c r="H14" i="2"/>
  <c r="H15" i="2"/>
  <c r="I13" i="2"/>
  <c r="I25" i="2" s="1"/>
  <c r="I14" i="2"/>
  <c r="I15" i="2"/>
  <c r="I18" i="2"/>
  <c r="J13" i="2"/>
  <c r="J18" i="2" s="1"/>
  <c r="J14" i="2"/>
  <c r="J15" i="2"/>
  <c r="K13" i="2"/>
  <c r="K25" i="2" s="1"/>
  <c r="K14" i="2"/>
  <c r="K15" i="2"/>
  <c r="K18" i="2"/>
  <c r="L13" i="2"/>
  <c r="L18" i="2" s="1"/>
  <c r="L14" i="2"/>
  <c r="L15" i="2"/>
  <c r="M13" i="2"/>
  <c r="M14" i="2"/>
  <c r="M15" i="2"/>
  <c r="N13" i="2"/>
  <c r="N18" i="2" s="1"/>
  <c r="N14" i="2"/>
  <c r="N15" i="2"/>
  <c r="O13" i="2"/>
  <c r="O14" i="2"/>
  <c r="O15" i="2"/>
  <c r="O18" i="2"/>
  <c r="P13" i="2"/>
  <c r="P18" i="2" s="1"/>
  <c r="P14" i="2"/>
  <c r="P15" i="2"/>
  <c r="Q13" i="2"/>
  <c r="Q25" i="2" s="1"/>
  <c r="Q14" i="2"/>
  <c r="Q15" i="2"/>
  <c r="Q18" i="2"/>
  <c r="R13" i="2"/>
  <c r="R18" i="2" s="1"/>
  <c r="R14" i="2"/>
  <c r="R15" i="2"/>
  <c r="F15" i="7"/>
  <c r="G15" i="7"/>
  <c r="H15" i="7"/>
  <c r="H18" i="7" s="1"/>
  <c r="I15" i="7"/>
  <c r="J15" i="7"/>
  <c r="D26" i="7" s="1"/>
  <c r="K15" i="7"/>
  <c r="L15" i="7"/>
  <c r="M15" i="7"/>
  <c r="N15" i="7"/>
  <c r="E26" i="7" s="1"/>
  <c r="O15" i="7"/>
  <c r="P15" i="7"/>
  <c r="Q15" i="7"/>
  <c r="Q18" i="7" s="1"/>
  <c r="R15" i="7"/>
  <c r="F26" i="7"/>
  <c r="F14" i="7"/>
  <c r="C25" i="7" s="1"/>
  <c r="G14" i="7"/>
  <c r="H14" i="7"/>
  <c r="I14" i="7"/>
  <c r="I18" i="7" s="1"/>
  <c r="J14" i="7"/>
  <c r="K14" i="7"/>
  <c r="L14" i="7"/>
  <c r="M14" i="7"/>
  <c r="M18" i="7" s="1"/>
  <c r="N14" i="7"/>
  <c r="E25" i="7" s="1"/>
  <c r="O14" i="7"/>
  <c r="O18" i="7" s="1"/>
  <c r="P14" i="7"/>
  <c r="Q14" i="7"/>
  <c r="R14" i="7"/>
  <c r="F25" i="7"/>
  <c r="C23" i="7"/>
  <c r="D23" i="7"/>
  <c r="E23" i="7" s="1"/>
  <c r="D18" i="7"/>
  <c r="B19" i="7"/>
  <c r="D19" i="7"/>
  <c r="E19" i="7"/>
  <c r="F19" i="7"/>
  <c r="G19" i="7"/>
  <c r="I19" i="7"/>
  <c r="J19" i="7"/>
  <c r="K19" i="7"/>
  <c r="L19" i="7"/>
  <c r="M19" i="7"/>
  <c r="N19" i="7"/>
  <c r="P19" i="7"/>
  <c r="Q19" i="7"/>
  <c r="R19" i="7"/>
  <c r="J18" i="7"/>
  <c r="P18" i="7"/>
  <c r="R18" i="7"/>
  <c r="AR44" i="12" l="1"/>
  <c r="K44" i="12"/>
  <c r="C44" i="12"/>
  <c r="B44" i="12"/>
  <c r="E67" i="12"/>
  <c r="AP44" i="12"/>
  <c r="Q44" i="12"/>
  <c r="I44" i="12"/>
  <c r="J49" i="12"/>
  <c r="AO44" i="12"/>
  <c r="P44" i="12"/>
  <c r="H44" i="12"/>
  <c r="J44" i="12"/>
  <c r="AN44" i="12"/>
  <c r="AQ44" i="12"/>
  <c r="R44" i="12"/>
  <c r="D35" i="12"/>
  <c r="E59" i="12" s="1"/>
  <c r="E62" i="12"/>
  <c r="AC44" i="12"/>
  <c r="B35" i="12"/>
  <c r="E57" i="12" s="1"/>
  <c r="E65" i="12"/>
  <c r="E61" i="12"/>
  <c r="E35" i="12"/>
  <c r="E60" i="12" s="1"/>
  <c r="E63" i="12"/>
  <c r="E64" i="12"/>
  <c r="C35" i="12"/>
  <c r="E58" i="12" s="1"/>
  <c r="E66" i="12"/>
  <c r="B63" i="12"/>
  <c r="B61" i="12"/>
  <c r="B64" i="12"/>
  <c r="B17" i="12"/>
  <c r="B57" i="12" s="1"/>
  <c r="E17" i="12"/>
  <c r="B60" i="12" s="1"/>
  <c r="B65" i="12"/>
  <c r="B62" i="12"/>
  <c r="C17" i="12"/>
  <c r="B58" i="12" s="1"/>
  <c r="B66" i="12"/>
  <c r="D17" i="12"/>
  <c r="B59" i="12" s="1"/>
  <c r="L17" i="12"/>
  <c r="B67" i="12" s="1"/>
  <c r="B49" i="12"/>
  <c r="F49" i="12"/>
  <c r="F54" i="12" s="1"/>
  <c r="H61" i="12" s="1"/>
  <c r="K52" i="12"/>
  <c r="H54" i="12"/>
  <c r="H63" i="12" s="1"/>
  <c r="L52" i="12"/>
  <c r="G54" i="12"/>
  <c r="H62" i="12" s="1"/>
  <c r="K51" i="12"/>
  <c r="L49" i="12"/>
  <c r="K50" i="12"/>
  <c r="L53" i="12"/>
  <c r="I54" i="12"/>
  <c r="H64" i="12" s="1"/>
  <c r="L50" i="12"/>
  <c r="K49" i="12"/>
  <c r="K53" i="12"/>
  <c r="L51" i="12"/>
  <c r="J54" i="12"/>
  <c r="H65" i="12" s="1"/>
  <c r="E51" i="12"/>
  <c r="C50" i="12"/>
  <c r="D53" i="12"/>
  <c r="D52" i="12"/>
  <c r="D51" i="12"/>
  <c r="D50" i="12"/>
  <c r="E49" i="12"/>
  <c r="C49" i="12"/>
  <c r="E53" i="12"/>
  <c r="C53" i="12"/>
  <c r="B53" i="12"/>
  <c r="B51" i="12"/>
  <c r="E50" i="12"/>
  <c r="B52" i="12"/>
  <c r="B50" i="12"/>
  <c r="E52" i="12"/>
  <c r="C51" i="12"/>
  <c r="D49" i="12"/>
  <c r="C52" i="12"/>
  <c r="B19" i="11"/>
  <c r="H18" i="11"/>
  <c r="P18" i="11"/>
  <c r="C26" i="11"/>
  <c r="G26" i="11" s="1"/>
  <c r="E26" i="11"/>
  <c r="E19" i="11"/>
  <c r="M19" i="11"/>
  <c r="L18" i="11"/>
  <c r="R19" i="11"/>
  <c r="I18" i="11"/>
  <c r="B27" i="11"/>
  <c r="G27" i="11" s="1"/>
  <c r="B18" i="11"/>
  <c r="J18" i="11"/>
  <c r="R18" i="11"/>
  <c r="C27" i="11"/>
  <c r="C28" i="11"/>
  <c r="N19" i="11"/>
  <c r="J19" i="11"/>
  <c r="D18" i="11"/>
  <c r="F33" i="11"/>
  <c r="Q18" i="11"/>
  <c r="D28" i="11"/>
  <c r="D33" i="11" s="1"/>
  <c r="B25" i="11"/>
  <c r="G25" i="11" s="1"/>
  <c r="D25" i="11"/>
  <c r="H19" i="11"/>
  <c r="P19" i="11"/>
  <c r="F29" i="11"/>
  <c r="G28" i="11"/>
  <c r="D24" i="11"/>
  <c r="D29" i="11" s="1"/>
  <c r="E24" i="11"/>
  <c r="F18" i="11"/>
  <c r="E27" i="11"/>
  <c r="E28" i="11"/>
  <c r="B33" i="11"/>
  <c r="F19" i="11"/>
  <c r="G19" i="11"/>
  <c r="E29" i="7"/>
  <c r="S19" i="7"/>
  <c r="K27" i="2"/>
  <c r="C29" i="7"/>
  <c r="B33" i="7"/>
  <c r="G27" i="7"/>
  <c r="C26" i="7"/>
  <c r="G26" i="7" s="1"/>
  <c r="S13" i="7"/>
  <c r="C18" i="7"/>
  <c r="S18" i="7" s="1"/>
  <c r="D25" i="7"/>
  <c r="G25" i="7" s="1"/>
  <c r="L25" i="2"/>
  <c r="F25" i="2"/>
  <c r="G27" i="2" s="1"/>
  <c r="N25" i="2"/>
  <c r="O25" i="2"/>
  <c r="S16" i="7"/>
  <c r="F18" i="7"/>
  <c r="H25" i="2"/>
  <c r="P25" i="2"/>
  <c r="K54" i="12" l="1"/>
  <c r="H66" i="12" s="1"/>
  <c r="D54" i="12"/>
  <c r="H59" i="12" s="1"/>
  <c r="C54" i="12"/>
  <c r="H58" i="12" s="1"/>
  <c r="E54" i="12"/>
  <c r="H60" i="12" s="1"/>
  <c r="L54" i="12"/>
  <c r="H67" i="12" s="1"/>
  <c r="B54" i="12"/>
  <c r="H57" i="12" s="1"/>
  <c r="C29" i="11"/>
  <c r="C33" i="11"/>
  <c r="E33" i="11"/>
  <c r="B29" i="11"/>
  <c r="B35" i="11" s="1"/>
  <c r="B39" i="11" s="1"/>
  <c r="G24" i="11"/>
  <c r="G29" i="11" s="1"/>
  <c r="E29" i="11"/>
  <c r="D29" i="7"/>
  <c r="G24" i="7"/>
  <c r="G29" i="7" s="1"/>
  <c r="O27" i="2"/>
  <c r="R27" i="2" s="1"/>
  <c r="S13" i="2" l="1"/>
  <c r="V13" i="2"/>
  <c r="T13" i="2"/>
  <c r="U13" i="2"/>
</calcChain>
</file>

<file path=xl/sharedStrings.xml><?xml version="1.0" encoding="utf-8"?>
<sst xmlns="http://schemas.openxmlformats.org/spreadsheetml/2006/main" count="437" uniqueCount="109">
  <si>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</si>
  <si>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</si>
  <si>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</si>
  <si>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</si>
  <si>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</si>
  <si>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</si>
  <si>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</si>
  <si>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</si>
  <si>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</si>
  <si>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</si>
  <si>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</si>
  <si>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</si>
  <si>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Fuente:Softec, Base de Datos DIME Habitacional</t>
  </si>
  <si>
    <t>Segmento</t>
  </si>
  <si>
    <t>S</t>
  </si>
  <si>
    <t>E</t>
  </si>
  <si>
    <t>M</t>
  </si>
  <si>
    <t>R</t>
  </si>
  <si>
    <t>RP</t>
  </si>
  <si>
    <t>Total general</t>
  </si>
  <si>
    <t>1Q14</t>
  </si>
  <si>
    <t>2Q14</t>
  </si>
  <si>
    <t>3Q14</t>
  </si>
  <si>
    <t>4Q14</t>
  </si>
  <si>
    <t>1Q15</t>
  </si>
  <si>
    <t>Totales trimestrales</t>
  </si>
  <si>
    <t>I</t>
  </si>
  <si>
    <t>II</t>
  </si>
  <si>
    <t>III</t>
  </si>
  <si>
    <t>IV</t>
  </si>
  <si>
    <t>Total Res y Res+</t>
  </si>
  <si>
    <t>Promedio</t>
  </si>
  <si>
    <t>2018*</t>
  </si>
  <si>
    <t xml:space="preserve"> </t>
  </si>
  <si>
    <t>Promedios</t>
  </si>
  <si>
    <t>R y R+</t>
  </si>
  <si>
    <t>proyecciones</t>
  </si>
  <si>
    <t>2019*</t>
  </si>
  <si>
    <t>ANUAL</t>
  </si>
  <si>
    <t>Promedios trimestral</t>
  </si>
  <si>
    <t>4Q22</t>
  </si>
  <si>
    <t>1Q23</t>
  </si>
  <si>
    <t>2Q23</t>
  </si>
  <si>
    <t>3Q23</t>
  </si>
  <si>
    <t>4Q23</t>
  </si>
  <si>
    <t>Horizontal</t>
  </si>
  <si>
    <t xml:space="preserve">Vertical </t>
  </si>
  <si>
    <t>1Q24</t>
  </si>
  <si>
    <t>2Q24</t>
  </si>
  <si>
    <t>3Q24</t>
  </si>
  <si>
    <t>4Q24</t>
  </si>
  <si>
    <t>1Q25</t>
  </si>
  <si>
    <t>2018</t>
  </si>
  <si>
    <t>2019</t>
  </si>
  <si>
    <t>2020</t>
  </si>
  <si>
    <t>2021</t>
  </si>
  <si>
    <t>2022</t>
  </si>
  <si>
    <t>2Q18</t>
  </si>
  <si>
    <t>3Q18</t>
  </si>
  <si>
    <t>4Q18</t>
  </si>
  <si>
    <t>1Q19</t>
  </si>
  <si>
    <t>2Q19</t>
  </si>
  <si>
    <t>3Q19</t>
  </si>
  <si>
    <t>4Q20</t>
  </si>
  <si>
    <t>1Q20</t>
  </si>
  <si>
    <t>4Q19</t>
  </si>
  <si>
    <t>2Q20</t>
  </si>
  <si>
    <t>3Q20</t>
  </si>
  <si>
    <t>1Q21</t>
  </si>
  <si>
    <t>2Q21</t>
  </si>
  <si>
    <t>3Q21</t>
  </si>
  <si>
    <t>4Q21</t>
  </si>
  <si>
    <t>1Q22</t>
  </si>
  <si>
    <t>2Q22</t>
  </si>
  <si>
    <t>3Q22</t>
  </si>
  <si>
    <t xml:space="preserve">Ventas totales promedio al trimestre </t>
  </si>
  <si>
    <t>Ventas promedio al trimeste proyectos vertical</t>
  </si>
  <si>
    <t>Ventas promedio al trimestre proyectos horizontal</t>
  </si>
  <si>
    <t>Data</t>
  </si>
  <si>
    <t>Total</t>
  </si>
  <si>
    <t>Ventas promedio anauales (Vertical y Horizontal)</t>
  </si>
  <si>
    <t>2014</t>
  </si>
  <si>
    <t>2015</t>
  </si>
  <si>
    <t>2016</t>
  </si>
  <si>
    <t>2017</t>
  </si>
  <si>
    <t>2023</t>
  </si>
  <si>
    <t>2024</t>
  </si>
  <si>
    <t>2025</t>
  </si>
  <si>
    <t>Ventas promedio anauales Vertical</t>
  </si>
  <si>
    <t>Ventas totales</t>
  </si>
  <si>
    <t>Ventas verticales</t>
  </si>
  <si>
    <t>Ventas promedio anauales Horizontal</t>
  </si>
  <si>
    <t>Ventas horizontales</t>
  </si>
  <si>
    <t>337</t>
  </si>
  <si>
    <t>256</t>
  </si>
  <si>
    <t>230</t>
  </si>
  <si>
    <t>254</t>
  </si>
  <si>
    <t>355</t>
  </si>
  <si>
    <t>299</t>
  </si>
  <si>
    <t>274</t>
  </si>
  <si>
    <t>205</t>
  </si>
  <si>
    <t>225</t>
  </si>
  <si>
    <t>219</t>
  </si>
  <si>
    <t>212</t>
  </si>
  <si>
    <t>246</t>
  </si>
  <si>
    <t>260</t>
  </si>
  <si>
    <t>217</t>
  </si>
  <si>
    <t>241</t>
  </si>
  <si>
    <t>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</si>
</sst>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scheme val="minor"/>
    </font>
    <font>
      <sz val="18"/>
      <color theme="3"/>
      <name val="Cambria"/>
      <family val="2"/>
      <scheme val="maj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7"/>
      <color rgb="FFCCCCCC"/>
      <name val="Segoe UI"/>
      <family val="2"/>
    </font>
    <font>
      <sz val="7"/>
      <color rgb="FFCCCCC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ck">
        <color theme="0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147" applyNumberFormat="1" applyFont="1" applyBorder="1"/>
    <xf numFmtId="0" fontId="4" fillId="0" borderId="6" xfId="0" applyFont="1" applyBorder="1"/>
    <xf numFmtId="164" fontId="0" fillId="0" borderId="6" xfId="0" applyNumberFormat="1" applyBorder="1"/>
    <xf numFmtId="0" fontId="0" fillId="0" borderId="7" xfId="0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6" fillId="2" borderId="8" xfId="0" applyFont="1" applyFill="1" applyBorder="1"/>
    <xf numFmtId="0" fontId="6" fillId="2" borderId="9" xfId="0" applyFont="1" applyFill="1" applyBorder="1"/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5" fillId="0" borderId="0" xfId="16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Fill="1" applyBorder="1" applyAlignment="1">
      <alignment vertical="center"/>
    </xf>
    <xf numFmtId="0" fontId="0" fillId="0" borderId="0" xfId="0" applyFill="1"/>
    <xf numFmtId="0" fontId="0" fillId="0" borderId="11" xfId="0" applyFont="1" applyFill="1" applyBorder="1"/>
    <xf numFmtId="0" fontId="0" fillId="0" borderId="12" xfId="0" applyFont="1" applyFill="1" applyBorder="1"/>
    <xf numFmtId="0" fontId="0" fillId="0" borderId="13" xfId="0" applyFont="1" applyFill="1" applyBorder="1"/>
    <xf numFmtId="1" fontId="0" fillId="0" borderId="0" xfId="0" applyNumberFormat="1"/>
    <xf numFmtId="0" fontId="0" fillId="0" borderId="18" xfId="0" applyBorder="1"/>
    <xf numFmtId="0" fontId="6" fillId="2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1" fontId="0" fillId="0" borderId="0" xfId="0" applyNumberFormat="1" applyAlignment="1">
      <alignment horizontal="right"/>
    </xf>
    <xf numFmtId="0" fontId="0" fillId="0" borderId="6" xfId="0" applyBorder="1" applyAlignment="1">
      <alignment horizontal="right" vertical="center"/>
    </xf>
    <xf numFmtId="0" fontId="0" fillId="3" borderId="6" xfId="0" applyFont="1" applyFill="1" applyBorder="1" applyAlignment="1">
      <alignment horizontal="right"/>
    </xf>
    <xf numFmtId="0" fontId="0" fillId="3" borderId="10" xfId="0" applyFont="1" applyFill="1" applyBorder="1" applyAlignment="1">
      <alignment horizontal="right"/>
    </xf>
    <xf numFmtId="0" fontId="0" fillId="4" borderId="6" xfId="0" applyFont="1" applyFill="1" applyBorder="1" applyAlignment="1">
      <alignment horizontal="right"/>
    </xf>
    <xf numFmtId="0" fontId="0" fillId="4" borderId="10" xfId="0" applyFont="1" applyFill="1" applyBorder="1" applyAlignment="1">
      <alignment horizontal="right"/>
    </xf>
    <xf numFmtId="0" fontId="0" fillId="3" borderId="12" xfId="0" applyFont="1" applyFill="1" applyBorder="1" applyAlignment="1">
      <alignment horizontal="right"/>
    </xf>
    <xf numFmtId="0" fontId="0" fillId="3" borderId="13" xfId="0" applyFont="1" applyFill="1" applyBorder="1" applyAlignment="1">
      <alignment horizontal="right"/>
    </xf>
    <xf numFmtId="0" fontId="0" fillId="0" borderId="14" xfId="0" applyBorder="1" applyAlignment="1">
      <alignment horizontal="right" vertical="center"/>
    </xf>
    <xf numFmtId="1" fontId="0" fillId="0" borderId="0" xfId="0" applyNumberFormat="1" applyAlignment="1"/>
    <xf numFmtId="0" fontId="0" fillId="0" borderId="0" xfId="0" applyAlignment="1"/>
    <xf numFmtId="0" fontId="0" fillId="0" borderId="16" xfId="0" applyBorder="1" applyAlignment="1">
      <alignment vertical="center"/>
    </xf>
    <xf numFmtId="1" fontId="0" fillId="0" borderId="16" xfId="0" applyNumberFormat="1" applyBorder="1" applyAlignment="1">
      <alignment vertical="center"/>
    </xf>
    <xf numFmtId="1" fontId="0" fillId="0" borderId="16" xfId="0" applyNumberFormat="1" applyBorder="1" applyAlignment="1">
      <alignment horizontal="right" vertical="center"/>
    </xf>
    <xf numFmtId="0" fontId="9" fillId="0" borderId="21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0" xfId="0" applyFill="1" applyBorder="1"/>
    <xf numFmtId="0" fontId="8" fillId="0" borderId="0" xfId="0" applyFont="1" applyBorder="1" applyAlignment="1">
      <alignment horizontal="right" vertical="center" wrapText="1"/>
    </xf>
  </cellXfs>
  <cellStyles count="16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Normal" xfId="0" builtinId="0"/>
    <cellStyle name="Porcentaje" xfId="147" builtinId="5"/>
    <cellStyle name="Título" xfId="160" builtinId="15"/>
  </cellStyles>
  <dxfs count="119"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diagonalUp="0" diagonalDown="0" outline="0">
        <left/>
        <right style="thin">
          <color indexed="22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right style="thin">
          <color indexed="22"/>
        </right>
      </border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numFmt numFmtId="1" formatCode="0"/>
      <alignment horizontal="right" textRotation="0" wrapText="0" indent="0" justifyLastLine="0" shrinkToFit="0" readingOrder="0"/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left style="thin">
          <color indexed="22"/>
        </left>
        <bottom style="thin">
          <color indexed="22"/>
        </bottom>
      </border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numFmt numFmtId="1" formatCode="0"/>
      <alignment horizontal="right" textRotation="0" wrapText="0" indent="0" justifyLastLine="0" shrinkToFit="0" readingOrder="0"/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numFmt numFmtId="1" formatCode="0"/>
      <alignment horizontal="general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left style="thin">
          <color indexed="22"/>
        </left>
        <bottom style="thin">
          <color indexed="22"/>
        </bottom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left style="thin">
          <color indexed="22"/>
        </left>
        <bottom style="thin">
          <color indexed="22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2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" formatCode="0"/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left style="thin">
          <color indexed="22"/>
        </left>
      </border>
    </dxf>
  </dxfs>
  <tableStyles count="0" defaultTableStyle="TableStyleMedium9" defaultPivotStyle="PivotStyleMedium4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76200">
              <a:solidFill>
                <a:schemeClr val="tx2">
                  <a:lumMod val="20000"/>
                  <a:lumOff val="80000"/>
                </a:schemeClr>
              </a:solidFill>
            </a:ln>
            <a:effectLst/>
          </c:spPr>
          <c:marker>
            <c:symbol val="diamond"/>
            <c:size val="20"/>
            <c:spPr>
              <a:solidFill>
                <a:srgbClr val="376092"/>
              </a:solidFill>
              <a:ln w="76200">
                <a:solidFill>
                  <a:schemeClr val="tx2">
                    <a:lumMod val="20000"/>
                    <a:lumOff val="80000"/>
                  </a:schemeClr>
                </a:solidFill>
              </a:ln>
              <a:effectLst/>
            </c:spPr>
          </c:marker>
          <c:dLbls>
            <c:delete val="1"/>
          </c:dLbls>
          <c:trendline>
            <c:spPr>
              <a:ln w="57150" cap="sq" cmpd="sng">
                <a:solidFill>
                  <a:schemeClr val="tx2">
                    <a:lumMod val="20000"/>
                    <a:lumOff val="80000"/>
                  </a:schemeClr>
                </a:solidFill>
                <a:prstDash val="sysDash"/>
                <a:bevel/>
              </a:ln>
            </c:spPr>
            <c:trendlineType val="movingAvg"/>
            <c:period val="2"/>
            <c:dispRSqr val="0"/>
            <c:dispEq val="0"/>
          </c:trendline>
          <c:cat>
            <c:strRef>
              <c:f>'Tamaño mercado vertical anual'!$B$23:$F$23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'Tamaño mercado vertical anual'!$B$29:$F$29</c:f>
              <c:numCache>
                <c:formatCode>General</c:formatCode>
                <c:ptCount val="5"/>
                <c:pt idx="0">
                  <c:v>222</c:v>
                </c:pt>
                <c:pt idx="1">
                  <c:v>270</c:v>
                </c:pt>
                <c:pt idx="2">
                  <c:v>450</c:v>
                </c:pt>
                <c:pt idx="3">
                  <c:v>483</c:v>
                </c:pt>
                <c:pt idx="4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A-4233-8B5B-D8E3074FA17E}"/>
            </c:ext>
          </c:extLst>
        </c:ser>
        <c:ser>
          <c:idx val="1"/>
          <c:order val="1"/>
          <c:spPr>
            <a:ln w="76200">
              <a:solidFill>
                <a:schemeClr val="accent3">
                  <a:lumMod val="60000"/>
                  <a:lumOff val="40000"/>
                </a:schemeClr>
              </a:solidFill>
            </a:ln>
            <a:effectLst/>
          </c:spPr>
          <c:marker>
            <c:symbol val="x"/>
            <c:size val="15"/>
            <c:spPr>
              <a:solidFill>
                <a:schemeClr val="accent3">
                  <a:lumMod val="75000"/>
                </a:schemeClr>
              </a:solidFill>
              <a:ln w="76200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elete val="1"/>
          </c:dLbls>
          <c:trendline>
            <c:spPr>
              <a:ln w="38100" cmpd="sng">
                <a:solidFill>
                  <a:schemeClr val="accent3"/>
                </a:solidFill>
                <a:prstDash val="dot"/>
              </a:ln>
            </c:spPr>
            <c:trendlineType val="movingAvg"/>
            <c:period val="2"/>
            <c:dispRSqr val="0"/>
            <c:dispEq val="0"/>
          </c:trendline>
          <c:cat>
            <c:strRef>
              <c:f>'Tamaño mercado vertical anual'!$B$23:$F$23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'Tamaño mercado vertical anual'!$B$30:$F$30</c:f>
              <c:numCache>
                <c:formatCode>General</c:formatCode>
                <c:ptCount val="5"/>
                <c:pt idx="0">
                  <c:v>60</c:v>
                </c:pt>
                <c:pt idx="1">
                  <c:v>66</c:v>
                </c:pt>
                <c:pt idx="2">
                  <c:v>240</c:v>
                </c:pt>
                <c:pt idx="3">
                  <c:v>138</c:v>
                </c:pt>
                <c:pt idx="4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7A-4233-8B5B-D8E3074FA17E}"/>
            </c:ext>
          </c:extLst>
        </c:ser>
        <c:ser>
          <c:idx val="2"/>
          <c:order val="2"/>
          <c:spPr>
            <a:ln w="76200">
              <a:solidFill>
                <a:srgbClr val="FFCC66"/>
              </a:solidFill>
            </a:ln>
            <a:effectLst/>
          </c:spPr>
          <c:marker>
            <c:symbol val="circle"/>
            <c:size val="15"/>
            <c:spPr>
              <a:solidFill>
                <a:srgbClr val="F79646"/>
              </a:solidFill>
              <a:ln w="76200">
                <a:solidFill>
                  <a:srgbClr val="FFCC66"/>
                </a:solidFill>
              </a:ln>
              <a:effectLst/>
            </c:spPr>
          </c:marker>
          <c:dLbls>
            <c:delete val="1"/>
          </c:dLbls>
          <c:trendline>
            <c:spPr>
              <a:ln w="38100" cap="sq">
                <a:solidFill>
                  <a:srgbClr val="F79646"/>
                </a:solidFill>
                <a:prstDash val="sysDash"/>
                <a:round/>
              </a:ln>
            </c:spPr>
            <c:trendlineType val="movingAvg"/>
            <c:period val="2"/>
            <c:dispRSqr val="0"/>
            <c:dispEq val="0"/>
          </c:trendline>
          <c:cat>
            <c:strRef>
              <c:f>'Tamaño mercado vertical anual'!$B$23:$F$23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'Tamaño mercado vertical anual'!$B$31:$F$31</c:f>
              <c:numCache>
                <c:formatCode>General</c:formatCode>
                <c:ptCount val="5"/>
                <c:pt idx="0">
                  <c:v>30</c:v>
                </c:pt>
                <c:pt idx="1">
                  <c:v>12</c:v>
                </c:pt>
                <c:pt idx="2">
                  <c:v>24</c:v>
                </c:pt>
                <c:pt idx="3">
                  <c:v>30</c:v>
                </c:pt>
                <c:pt idx="4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7A-4233-8B5B-D8E3074FA17E}"/>
            </c:ext>
          </c:extLst>
        </c:ser>
        <c:ser>
          <c:idx val="3"/>
          <c:order val="3"/>
          <c:spPr>
            <a:ln w="762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plus"/>
            <c:size val="15"/>
            <c:spPr>
              <a:solidFill>
                <a:schemeClr val="accent4"/>
              </a:solidFill>
              <a:ln w="7620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dLbls>
            <c:delete val="1"/>
          </c:dLbls>
          <c:cat>
            <c:strRef>
              <c:f>'Tamaño mercado vertical anual'!$B$23:$F$23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'Tamaño mercado vertical anual'!$B$32:$F$32</c:f>
              <c:numCache>
                <c:formatCode>General</c:formatCode>
                <c:ptCount val="5"/>
                <c:pt idx="0">
                  <c:v>9</c:v>
                </c:pt>
                <c:pt idx="1">
                  <c:v>24</c:v>
                </c:pt>
                <c:pt idx="2">
                  <c:v>57</c:v>
                </c:pt>
                <c:pt idx="3">
                  <c:v>69</c:v>
                </c:pt>
                <c:pt idx="4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7A-4233-8B5B-D8E3074FA17E}"/>
            </c:ext>
          </c:extLst>
        </c:ser>
        <c:ser>
          <c:idx val="4"/>
          <c:order val="4"/>
          <c:spPr>
            <a:ln w="76200"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marker>
            <c:symbol val="triangle"/>
            <c:size val="15"/>
            <c:spPr>
              <a:solidFill>
                <a:schemeClr val="accent5"/>
              </a:solidFill>
              <a:ln w="50800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elete val="1"/>
          </c:dLbls>
          <c:cat>
            <c:strRef>
              <c:f>'Tamaño mercado vertical anual'!$B$23:$F$23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'Tamaño mercado vertical anual'!$B$33:$F$33</c:f>
              <c:numCache>
                <c:formatCode>General</c:formatCode>
                <c:ptCount val="5"/>
                <c:pt idx="0">
                  <c:v>123</c:v>
                </c:pt>
                <c:pt idx="1">
                  <c:v>168</c:v>
                </c:pt>
                <c:pt idx="2">
                  <c:v>129</c:v>
                </c:pt>
                <c:pt idx="3">
                  <c:v>246</c:v>
                </c:pt>
                <c:pt idx="4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77A-4233-8B5B-D8E3074FA17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38420056"/>
        <c:axId val="2138415400"/>
      </c:lineChart>
      <c:catAx>
        <c:axId val="2138420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1200">
                <a:latin typeface="Stajn Pro Light"/>
                <a:cs typeface="Stajn Pro Light"/>
              </a:defRPr>
            </a:pPr>
            <a:endParaRPr lang="en-US"/>
          </a:p>
        </c:txPr>
        <c:crossAx val="2138415400"/>
        <c:crosses val="autoZero"/>
        <c:auto val="1"/>
        <c:lblAlgn val="ctr"/>
        <c:lblOffset val="100"/>
        <c:noMultiLvlLbl val="0"/>
      </c:catAx>
      <c:valAx>
        <c:axId val="2138415400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bg1">
                    <a:lumMod val="75000"/>
                  </a:schemeClr>
                </a:solidFill>
                <a:latin typeface="Calibri"/>
                <a:cs typeface="Calibri"/>
              </a:defRPr>
            </a:pPr>
            <a:endParaRPr lang="en-US"/>
          </a:p>
        </c:txPr>
        <c:crossAx val="2138420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749300</xdr:colOff>
      <xdr:row>35</xdr:row>
      <xdr:rowOff>139700</xdr:rowOff>
    </xdr:from>
    <xdr:to>
      <xdr:col>13</xdr:col>
      <xdr:colOff>773548</xdr:colOff>
      <xdr:row>62</xdr:row>
      <xdr:rowOff>19050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6E7E62-CD6D-4AC7-9049-25E1E9B96871}" name="Tabla1" displayName="Tabla1" ref="A2:AJ8" totalsRowCount="1">
  <autoFilter ref="A2:AJ7" xr:uid="{3F6E7E62-CD6D-4AC7-9049-25E1E9B96871}"/>
  <sortState xmlns:xlrd2="http://schemas.microsoft.com/office/spreadsheetml/2017/richdata2" ref="A3:K7">
    <sortCondition ref="A2:A7"/>
  </sortState>
  <tableColumns count="36">
    <tableColumn id="1" xr3:uid="{978EBE3B-6563-493D-8111-24861F7D959B}" name="Horizontal" totalsRowLabel="Total" dataDxfId="71" totalsRowDxfId="35"/>
    <tableColumn id="2" xr3:uid="{527A815B-9D3C-4410-937D-C252EF650EBB}" name="1Q14" totalsRowFunction="sum" dataDxfId="70" totalsRowDxfId="34"/>
    <tableColumn id="3" xr3:uid="{7C186B0A-1101-4B56-996A-54AEC5174B3F}" name="2Q14" totalsRowFunction="sum" dataDxfId="69" totalsRowDxfId="33"/>
    <tableColumn id="4" xr3:uid="{70874245-F537-47D2-AC64-BF949BC808C6}" name="3Q14" totalsRowFunction="sum" dataDxfId="68" totalsRowDxfId="32"/>
    <tableColumn id="5" xr3:uid="{56461630-119D-481E-95C3-900EBA2CC5CB}" name="4Q14" totalsRowFunction="sum" dataDxfId="67" totalsRowDxfId="31"/>
    <tableColumn id="6" xr3:uid="{EDC821A4-B604-47E3-ABDA-82C888E2483B}" name="1Q15" totalsRowFunction="sum" dataDxfId="66" totalsRowDxfId="30"/>
    <tableColumn id="7" xr3:uid="{3F27D651-F705-41FF-89EE-B41A0D839B59}" name="2Q15" totalsRowFunction="sum" dataDxfId="65" totalsRowDxfId="29"/>
    <tableColumn id="8" xr3:uid="{5B3F4D94-CA64-4C66-82AD-2EC7FBDCEE6A}" name="3Q15" totalsRowFunction="sum" dataDxfId="64" totalsRowDxfId="28"/>
    <tableColumn id="9" xr3:uid="{66E8B428-E7F2-422A-9068-4344CD8BEC64}" name="4Q15" totalsRowFunction="sum" dataDxfId="63" totalsRowDxfId="27"/>
    <tableColumn id="10" xr3:uid="{1B84E2F5-6DFF-49B8-ADA1-A09E2EA90C66}" name="1Q16" totalsRowFunction="sum" dataDxfId="62" totalsRowDxfId="26"/>
    <tableColumn id="11" xr3:uid="{DA800564-003F-4BB7-A056-75C349E6CD8A}" name="2Q16" totalsRowFunction="sum" dataDxfId="61" totalsRowDxfId="25"/>
    <tableColumn id="12" xr3:uid="{07D4DC7A-32DF-4E28-B8F6-2E8A303F42D9}" name="3Q16" totalsRowFunction="sum" dataDxfId="60" totalsRowDxfId="24"/>
    <tableColumn id="13" xr3:uid="{B955941C-BE46-4C44-84D7-7845FD2245D0}" name="4Q16" totalsRowFunction="sum" dataDxfId="59" totalsRowDxfId="23"/>
    <tableColumn id="14" xr3:uid="{3B31103B-8142-4F9F-A807-B1E461C40072}" name="1Q17" totalsRowFunction="sum" dataDxfId="58" totalsRowDxfId="22"/>
    <tableColumn id="15" xr3:uid="{99827F41-8FED-4E11-AF0A-BB1831406C0D}" name="2Q17" totalsRowFunction="sum" dataDxfId="57" totalsRowDxfId="21"/>
    <tableColumn id="16" xr3:uid="{C4059152-9D85-4A0E-AD91-03F14BB87620}" name="3Q17" totalsRowFunction="sum" dataDxfId="56" totalsRowDxfId="20"/>
    <tableColumn id="17" xr3:uid="{E1502A62-E92B-4D38-AC9D-30CF3FC1DE5B}" name="4Q17" totalsRowFunction="sum" dataDxfId="55" totalsRowDxfId="19"/>
    <tableColumn id="18" xr3:uid="{84EBA8E9-7B8C-4D25-BE9B-61832A4C6C31}" name="1Q18" totalsRowFunction="sum" dataDxfId="54" totalsRowDxfId="18"/>
    <tableColumn id="19" xr3:uid="{BCF76178-B29D-4EF0-A671-30A151321692}" name="2Q18" totalsRowLabel="337" dataDxfId="53" totalsRowDxfId="17"/>
    <tableColumn id="20" xr3:uid="{90323DBB-44D2-4B29-ADF9-8E750CC18D96}" name="3Q18" totalsRowLabel="256" dataDxfId="52" totalsRowDxfId="16"/>
    <tableColumn id="21" xr3:uid="{BE5C42E0-BB65-405F-B8A3-B18DC8D5BDF5}" name="4Q18" totalsRowLabel="230" dataDxfId="51" totalsRowDxfId="15"/>
    <tableColumn id="22" xr3:uid="{F7B320D1-D9BA-4633-A8EF-0319341398F5}" name="1Q19" totalsRowLabel="254" dataDxfId="50" totalsRowDxfId="14"/>
    <tableColumn id="23" xr3:uid="{8250A430-2A0B-4D85-BC60-5C150A1D75C8}" name="2Q19" totalsRowLabel="355" dataDxfId="49" totalsRowDxfId="13"/>
    <tableColumn id="24" xr3:uid="{DD332004-46F3-44E6-8907-288A18F9A6D2}" name="3Q19" totalsRowLabel="299" dataDxfId="48" totalsRowDxfId="12"/>
    <tableColumn id="25" xr3:uid="{8D15AED5-6793-4B88-AD87-009BAB8E1C5B}" name="4Q19" totalsRowLabel="274" dataDxfId="47" totalsRowDxfId="11"/>
    <tableColumn id="26" xr3:uid="{617A6D9E-3F94-4221-A412-54051BC24772}" name="1Q20" totalsRowLabel="274" dataDxfId="46" totalsRowDxfId="10"/>
    <tableColumn id="27" xr3:uid="{EDDDA03D-A50E-4734-9F62-4B0BD55FA559}" name="2Q20" totalsRowLabel="205" dataDxfId="45" totalsRowDxfId="9"/>
    <tableColumn id="28" xr3:uid="{F62B3964-AF39-4525-9320-745BE89E9ACC}" name="3Q20" totalsRowLabel="225" dataDxfId="44" totalsRowDxfId="8"/>
    <tableColumn id="29" xr3:uid="{9235170F-E5BD-4B80-9FFD-64E893A6F9E3}" name="4Q20" totalsRowLabel="219" dataDxfId="43" totalsRowDxfId="7"/>
    <tableColumn id="30" xr3:uid="{3B243F90-CEBB-468C-AB3B-D372A676E3F9}" name="1Q21" totalsRowLabel="212" dataDxfId="42" totalsRowDxfId="6"/>
    <tableColumn id="31" xr3:uid="{085CF181-6E1D-4374-B1CC-609657DF4EC3}" name="2Q21" totalsRowLabel="246" dataDxfId="41" totalsRowDxfId="5"/>
    <tableColumn id="32" xr3:uid="{704944E7-5D1C-4015-AE27-7C54C32EAFF5}" name="3Q21" totalsRowLabel="260" dataDxfId="40" totalsRowDxfId="4"/>
    <tableColumn id="33" xr3:uid="{8A0AF994-3A5F-4060-BD9D-B08534D090BC}" name="4Q21" totalsRowLabel="217" dataDxfId="39" totalsRowDxfId="3"/>
    <tableColumn id="34" xr3:uid="{1B188C90-961F-4FB5-AE40-07FBAB04A6B0}" name="1Q22" totalsRowLabel="241" dataDxfId="38" totalsRowDxfId="2"/>
    <tableColumn id="35" xr3:uid="{9C98F922-EC67-42E6-A2F8-E2306457A3FF}" name="2Q22" totalsRowLabel="225" dataDxfId="37" totalsRowDxfId="1"/>
    <tableColumn id="36" xr3:uid="{5E7AAFCF-6093-414D-A241-08B754822E11}" name="3Q22" totalsRowLabel="181" dataDxfId="36" totalsRowDxfId="0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7D0117-4F17-4091-B090-D7063755BF45}" name="Tabla3" displayName="Tabla3" ref="A20:AT26" totalsRowCount="1">
  <autoFilter ref="A20:AT25" xr:uid="{177D0117-4F17-4091-B090-D7063755BF45}"/>
  <tableColumns count="46">
    <tableColumn id="1" xr3:uid="{41296372-994F-4D68-B331-B944B60A809E}" name="Vertical " totalsRowLabel="Total"/>
    <tableColumn id="2" xr3:uid="{E34C8408-6508-457C-8478-60E1E6199FBA}" name="1Q14" totalsRowFunction="sum"/>
    <tableColumn id="3" xr3:uid="{2B4BCF6A-8DF6-48AA-9A97-FCA481C91E79}" name="2Q14" totalsRowFunction="sum"/>
    <tableColumn id="4" xr3:uid="{354DF6EC-8538-483C-ADE2-26226D6863E9}" name="3Q14" totalsRowFunction="sum"/>
    <tableColumn id="5" xr3:uid="{E4B20E84-9197-4C86-A2FF-A5B971F02D82}" name="4Q14" totalsRowFunction="sum"/>
    <tableColumn id="6" xr3:uid="{82E0161F-9684-420A-B293-6DAB652BA07C}" name="1Q15" totalsRowFunction="sum"/>
    <tableColumn id="7" xr3:uid="{E8385DF4-E96B-418E-A9C5-DEE1C5CCA257}" name="2Q15" totalsRowFunction="sum"/>
    <tableColumn id="8" xr3:uid="{72AB89A5-86AD-44D6-85F0-149FFFFB53CF}" name="3Q15" totalsRowFunction="sum"/>
    <tableColumn id="9" xr3:uid="{863EB2EC-5B55-43DA-A13E-9CD47CC67911}" name="4Q15" totalsRowFunction="sum"/>
    <tableColumn id="10" xr3:uid="{4F2BD34C-D310-47D4-983C-2878B4CBC491}" name="1Q16" totalsRowFunction="sum"/>
    <tableColumn id="11" xr3:uid="{63CFFC0B-2482-4F39-8B02-B3EF86F3FA1D}" name="2Q16" totalsRowFunction="sum"/>
    <tableColumn id="12" xr3:uid="{81C0CF6C-05FA-4F03-917D-C0C3346EE1C0}" name="3Q16" totalsRowFunction="sum"/>
    <tableColumn id="13" xr3:uid="{DF85A593-36E9-4F5C-AB78-21F7A7386600}" name="4Q16" totalsRowFunction="sum"/>
    <tableColumn id="14" xr3:uid="{35F379B6-8978-4ABE-BB41-E7A140004D4F}" name="1Q17" totalsRowFunction="sum"/>
    <tableColumn id="15" xr3:uid="{C14FA3BF-63AD-4A09-A48A-C7EDF3FCA20C}" name="2Q17" totalsRowFunction="sum"/>
    <tableColumn id="16" xr3:uid="{94668F1E-93A1-4C6D-BDA2-4F64DBB58E86}" name="3Q17" totalsRowFunction="sum"/>
    <tableColumn id="17" xr3:uid="{D6FB5C63-1FCF-4846-BB69-FDABB937A326}" name="4Q17" totalsRowFunction="sum"/>
    <tableColumn id="18" xr3:uid="{B4FE0CB6-C9A3-4C55-85BB-3044FA56CD41}" name="1Q18" totalsRowFunction="sum"/>
    <tableColumn id="19" xr3:uid="{1F5895E8-CC11-4C79-BA78-0D8A867525B0}" name="2Q18" totalsRowFunction="sum"/>
    <tableColumn id="20" xr3:uid="{9294E94F-47B2-4046-AEE7-C164779517E0}" name="3Q18" totalsRowFunction="sum"/>
    <tableColumn id="21" xr3:uid="{8FEF0368-BAA2-43EC-83A6-723F49416972}" name="4Q18" totalsRowFunction="sum"/>
    <tableColumn id="22" xr3:uid="{D3B54A90-4FE0-42C6-A3B9-3E699C8B4E4D}" name="1Q19" totalsRowFunction="sum"/>
    <tableColumn id="23" xr3:uid="{4D3B1D98-9E8C-4DAA-81D3-87B02327AACC}" name="2Q19" totalsRowFunction="sum"/>
    <tableColumn id="24" xr3:uid="{DB6B04E3-1365-4B92-A122-06EB298F5C25}" name="3Q19" totalsRowFunction="sum"/>
    <tableColumn id="25" xr3:uid="{0089F9BE-8CC7-48E2-9C8C-796EF8A144AB}" name="4Q19" totalsRowFunction="sum"/>
    <tableColumn id="26" xr3:uid="{A8A5AB2F-973C-454C-9C8D-77725FE98A5E}" name="1Q20" totalsRowFunction="sum"/>
    <tableColumn id="27" xr3:uid="{3D013320-1FB6-4D17-A6C5-F92FF067BB61}" name="2Q20" totalsRowFunction="sum"/>
    <tableColumn id="28" xr3:uid="{3F230818-6B90-452A-AEF4-E6BA25BAD299}" name="3Q20" totalsRowFunction="sum"/>
    <tableColumn id="29" xr3:uid="{94C3481A-77DC-4549-8267-E3FBCEAC9523}" name="4Q20" totalsRowFunction="sum"/>
    <tableColumn id="30" xr3:uid="{55FCABF7-0AE9-4AD2-9C90-DD1FE7BF68D2}" name="1Q21" totalsRowFunction="sum"/>
    <tableColumn id="31" xr3:uid="{E54C42BF-5A05-429E-B6B6-E148A5C60865}" name="2Q21" totalsRowFunction="sum"/>
    <tableColumn id="32" xr3:uid="{EF6FF132-911A-4AB6-8EA6-8887D20CC2E5}" name="3Q21" totalsRowFunction="sum"/>
    <tableColumn id="33" xr3:uid="{AD583149-ACAF-405F-B46C-915E63573E74}" name="4Q21" totalsRowFunction="sum"/>
    <tableColumn id="34" xr3:uid="{FF4CBFE2-E193-4563-849D-905306160512}" name="1Q22" totalsRowFunction="sum"/>
    <tableColumn id="35" xr3:uid="{83965D4D-A3AB-4DC5-821D-6893BFCF070E}" name="2Q22" totalsRowFunction="sum"/>
    <tableColumn id="36" xr3:uid="{7F02EDF5-96A3-4693-BBDB-B5634763CA16}" name="3Q22" totalsRowFunction="sum"/>
    <tableColumn id="37" xr3:uid="{A73CD1D8-1ED9-4AE9-BA88-E73D88A85BFA}" name="4Q22" totalsRowFunction="sum"/>
    <tableColumn id="38" xr3:uid="{67F47C1E-065D-4668-97FE-E82D68A86790}" name="1Q23" totalsRowFunction="sum"/>
    <tableColumn id="39" xr3:uid="{91D44729-46D0-43DB-8BC1-7A6B37FCC7B8}" name="2Q23" totalsRowFunction="sum"/>
    <tableColumn id="40" xr3:uid="{C442E0BB-C033-4806-A252-A30F607E9F8A}" name="3Q23" totalsRowFunction="sum"/>
    <tableColumn id="41" xr3:uid="{06EB1C33-6AFF-4C50-935F-5D5CAD6EF2D3}" name="4Q23" totalsRowFunction="sum"/>
    <tableColumn id="42" xr3:uid="{1CA3C742-2481-4883-8739-49CFDE45488C}" name="1Q24" totalsRowFunction="sum"/>
    <tableColumn id="43" xr3:uid="{AFC3D13E-1755-4582-8BF2-649E541136DA}" name="2Q24" totalsRowFunction="sum"/>
    <tableColumn id="44" xr3:uid="{5A153406-5AF1-43D1-B4C1-596D028744DC}" name="3Q24" totalsRowFunction="sum"/>
    <tableColumn id="45" xr3:uid="{8E857C2B-C1E1-4D45-8B00-7BC76F745776}" name="4Q24" totalsRowFunction="sum"/>
    <tableColumn id="46" xr3:uid="{B506990E-DF3C-44EE-A9DE-2FEA2DB084D4}" name="1Q25" totalsRowFunction="sum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E732417-525E-4455-B495-E0444A266355}" name="Tabla5" displayName="Tabla5" ref="A38:AT44" totalsRowCount="1" headerRowDxfId="115" tableBorderDxfId="118">
  <autoFilter ref="A38:AT43" xr:uid="{EE732417-525E-4455-B495-E0444A266355}"/>
  <tableColumns count="46">
    <tableColumn id="1" xr3:uid="{8F756037-4B34-4F02-91E3-10F346F9FD2D}" name="Total" totalsRowLabel="Total" dataDxfId="117" totalsRowDxfId="114"/>
    <tableColumn id="2" xr3:uid="{1B3E69CD-B4A5-45B4-8307-7326EA9AD085}" name="1Q14" totalsRowFunction="sum">
      <calculatedColumnFormula>B3+B21</calculatedColumnFormula>
    </tableColumn>
    <tableColumn id="3" xr3:uid="{02CB0E8A-2857-45C8-94B7-56A7F06F0A27}" name="2Q14" totalsRowFunction="sum">
      <calculatedColumnFormula>C3+C21</calculatedColumnFormula>
    </tableColumn>
    <tableColumn id="4" xr3:uid="{95995DB9-6EFA-4841-88CD-00BFEA7A9D3C}" name="3Q14" totalsRowFunction="sum">
      <calculatedColumnFormula>D3+D21</calculatedColumnFormula>
    </tableColumn>
    <tableColumn id="5" xr3:uid="{7BA6CA13-49A5-4814-8D6E-A6437056951D}" name="4Q14" totalsRowFunction="sum">
      <calculatedColumnFormula>E3+E21</calculatedColumnFormula>
    </tableColumn>
    <tableColumn id="6" xr3:uid="{E47E9F4F-2231-4B13-98FA-84FE4FC374BA}" name="1Q15" totalsRowFunction="sum">
      <calculatedColumnFormula>F3+F21</calculatedColumnFormula>
    </tableColumn>
    <tableColumn id="7" xr3:uid="{810299A4-2DCC-49EC-A2BD-C49A71C19138}" name="2Q15" totalsRowFunction="sum">
      <calculatedColumnFormula>G3+G21</calculatedColumnFormula>
    </tableColumn>
    <tableColumn id="8" xr3:uid="{74E308F2-250B-4A0D-86F6-5054CFBB6FD7}" name="3Q15" totalsRowFunction="sum">
      <calculatedColumnFormula>H3+H21</calculatedColumnFormula>
    </tableColumn>
    <tableColumn id="9" xr3:uid="{36ECE3E8-63D6-41D0-B717-0851BF2782E3}" name="4Q15" totalsRowFunction="sum">
      <calculatedColumnFormula>I3+I21</calculatedColumnFormula>
    </tableColumn>
    <tableColumn id="10" xr3:uid="{BBCD073A-D6B1-4392-ACF8-30DD01120009}" name="1Q16" totalsRowFunction="sum">
      <calculatedColumnFormula>J3+J21</calculatedColumnFormula>
    </tableColumn>
    <tableColumn id="11" xr3:uid="{707660C0-674B-4367-9A4B-1355890BD124}" name="2Q16" totalsRowFunction="sum">
      <calculatedColumnFormula>K3+K21</calculatedColumnFormula>
    </tableColumn>
    <tableColumn id="12" xr3:uid="{52EB5B4A-856C-4D5C-B83F-33A6AA31195D}" name="3Q16" totalsRowFunction="sum">
      <calculatedColumnFormula>L3+L21</calculatedColumnFormula>
    </tableColumn>
    <tableColumn id="13" xr3:uid="{4914FDFB-9D9E-4362-8739-AF3D51B0A854}" name="4Q16" totalsRowFunction="sum">
      <calculatedColumnFormula>M3+M21</calculatedColumnFormula>
    </tableColumn>
    <tableColumn id="14" xr3:uid="{CC2F1572-0805-409C-9635-DF377CF75134}" name="1Q17" totalsRowFunction="sum">
      <calculatedColumnFormula>N3+N21</calculatedColumnFormula>
    </tableColumn>
    <tableColumn id="15" xr3:uid="{81B8B3E9-3E77-490D-8829-13B35A74E84F}" name="2Q17" totalsRowFunction="sum">
      <calculatedColumnFormula>O3+O21</calculatedColumnFormula>
    </tableColumn>
    <tableColumn id="16" xr3:uid="{12717261-56F2-4FD9-A18F-490197BA5FA1}" name="3Q17" totalsRowFunction="sum">
      <calculatedColumnFormula>P3+P21</calculatedColumnFormula>
    </tableColumn>
    <tableColumn id="17" xr3:uid="{CC70E480-BD58-4E1E-9A62-CC1BF23E7016}" name="4Q17" totalsRowFunction="sum">
      <calculatedColumnFormula>Q3+Q21</calculatedColumnFormula>
    </tableColumn>
    <tableColumn id="18" xr3:uid="{72985C6F-DEA0-4854-9589-D2A84B5CF190}" name="1Q18" totalsRowFunction="sum">
      <calculatedColumnFormula>R3+R21</calculatedColumnFormula>
    </tableColumn>
    <tableColumn id="19" xr3:uid="{808F99D3-8D76-4D6F-9962-E0B58988B5AF}" name="2Q18" totalsRowFunction="sum"/>
    <tableColumn id="20" xr3:uid="{1045532F-73FA-43E3-B80C-FDEAE67350AD}" name="3Q18" totalsRowFunction="sum"/>
    <tableColumn id="21" xr3:uid="{3AE5F2D5-FADF-4F40-A560-6E7338DE7A1C}" name="4Q18" totalsRowFunction="sum"/>
    <tableColumn id="22" xr3:uid="{9F485122-8344-4113-96B3-E6774AB006F3}" name="1Q19" totalsRowFunction="sum"/>
    <tableColumn id="23" xr3:uid="{A3FF7429-519D-4D8E-BB3A-B53D8273839C}" name="2Q19" totalsRowFunction="sum"/>
    <tableColumn id="24" xr3:uid="{A099D448-B3A5-4E08-889B-EC4E05EDCC3A}" name="3Q19" totalsRowFunction="sum"/>
    <tableColumn id="25" xr3:uid="{52AA322E-0E14-42F5-89E8-AF17C7210B4F}" name="4Q19" totalsRowFunction="sum"/>
    <tableColumn id="26" xr3:uid="{319CE3DA-2C12-49A0-95F2-018CD7FEC2C0}" name="1Q20" totalsRowFunction="sum"/>
    <tableColumn id="27" xr3:uid="{187BEAF5-58BE-4D3F-A806-B1739C6FEC88}" name="2Q20" totalsRowFunction="sum"/>
    <tableColumn id="28" xr3:uid="{9A0D52F6-C698-4B15-B06E-7C4FEF4E2895}" name="3Q20" totalsRowFunction="sum"/>
    <tableColumn id="29" xr3:uid="{34BD5679-B93D-44BD-AF73-C06C751E6512}" name="4Q20" totalsRowFunction="sum" dataDxfId="116">
      <calculatedColumnFormula>(AB39+AD39)/2</calculatedColumnFormula>
    </tableColumn>
    <tableColumn id="30" xr3:uid="{8D53491E-AB34-4AD9-A899-F3550F8E7910}" name="1Q21" totalsRowFunction="sum"/>
    <tableColumn id="31" xr3:uid="{5421BEEF-3CD0-44DF-9320-7C3DA6E99547}" name="2Q21" totalsRowFunction="sum"/>
    <tableColumn id="32" xr3:uid="{4AB50836-F958-4035-98EC-5F6961E8E4AF}" name="3Q21" totalsRowFunction="sum"/>
    <tableColumn id="33" xr3:uid="{9D349E3C-C966-4B0B-9B11-82D56B6D3077}" name="4Q21" totalsRowFunction="sum"/>
    <tableColumn id="34" xr3:uid="{BC44F7AB-022E-4430-A268-CA78A64C5E2C}" name="1Q22" totalsRowFunction="sum"/>
    <tableColumn id="35" xr3:uid="{304B3F01-B877-443D-A743-B1B9C8D1F0CC}" name="2Q22" totalsRowFunction="sum"/>
    <tableColumn id="36" xr3:uid="{58FEC717-9841-4B95-851D-B06845BCF48F}" name="3Q22" totalsRowFunction="sum"/>
    <tableColumn id="37" xr3:uid="{CF4D5000-7147-4128-9FE1-21013687864C}" name="4Q22" totalsRowFunction="sum">
      <calculatedColumnFormula>AK3+AK21</calculatedColumnFormula>
    </tableColumn>
    <tableColumn id="38" xr3:uid="{EC488070-CF8E-4118-9153-0FCA813EF58C}" name="1Q23" totalsRowFunction="sum">
      <calculatedColumnFormula>AL3+AL21</calculatedColumnFormula>
    </tableColumn>
    <tableColumn id="39" xr3:uid="{2BE9F56F-C47C-4655-B3CA-199973E45AC6}" name="2Q23" totalsRowFunction="sum">
      <calculatedColumnFormula>AM3+AM21</calculatedColumnFormula>
    </tableColumn>
    <tableColumn id="40" xr3:uid="{E8328B64-EDCE-4BBE-86A7-4B35C78C6CE9}" name="3Q23" totalsRowFunction="sum">
      <calculatedColumnFormula>AN3+AN21</calculatedColumnFormula>
    </tableColumn>
    <tableColumn id="41" xr3:uid="{8FDC5A50-B48E-440C-9103-F0EB61504820}" name="4Q23" totalsRowFunction="sum">
      <calculatedColumnFormula>AO3+AO21</calculatedColumnFormula>
    </tableColumn>
    <tableColumn id="42" xr3:uid="{C34E70A0-1E67-490A-B28C-C2AA934D2409}" name="1Q24" totalsRowFunction="sum">
      <calculatedColumnFormula>AP3+AP21</calculatedColumnFormula>
    </tableColumn>
    <tableColumn id="43" xr3:uid="{244AC2D5-6341-4856-96BD-84AC76E704BC}" name="2Q24" totalsRowFunction="sum">
      <calculatedColumnFormula>AQ3+AQ21</calculatedColumnFormula>
    </tableColumn>
    <tableColumn id="44" xr3:uid="{0379550E-A724-4165-A8F6-1E915CF7C5D1}" name="3Q24" totalsRowFunction="sum">
      <calculatedColumnFormula>AR3+AR21</calculatedColumnFormula>
    </tableColumn>
    <tableColumn id="45" xr3:uid="{869375D9-2777-410C-A739-9315FFDD0409}" name="4Q24" totalsRowFunction="sum">
      <calculatedColumnFormula>AS3+AS21</calculatedColumnFormula>
    </tableColumn>
    <tableColumn id="46" xr3:uid="{3430E896-8939-444C-B97B-FF722009EFF2}" name="1Q25" totalsRowFunction="sum">
      <calculatedColumnFormula>AT3+AT21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9861858-CE32-4FAA-8931-C141FCA2F7FD}" name="Tabla6" displayName="Tabla6" ref="A48:M54" totalsRowShown="0" tableBorderDxfId="113">
  <autoFilter ref="A48:M54" xr:uid="{79861858-CE32-4FAA-8931-C141FCA2F7FD}"/>
  <tableColumns count="13">
    <tableColumn id="1" xr3:uid="{E6069005-5CCF-4B75-B7D1-1F72B2CCDAE0}" name="Totales trimestrales" dataDxfId="112"/>
    <tableColumn id="2" xr3:uid="{D3AF0F9E-5479-456B-981E-9BD351289BA9}" name="2014" dataDxfId="97"/>
    <tableColumn id="3" xr3:uid="{C81B2EEC-E51E-4E66-B4A4-AC3D46427BEB}" name="2015" dataDxfId="96"/>
    <tableColumn id="4" xr3:uid="{68444F03-BFB3-4310-9C09-22C45CFD5AAD}" name="2016" dataDxfId="95"/>
    <tableColumn id="5" xr3:uid="{5880126E-D96A-4587-9691-CDFDAB7704EC}" name="2017" dataDxfId="94"/>
    <tableColumn id="6" xr3:uid="{F22D480A-6DCF-46FB-9BCB-FEFE11168F1A}" name="2018" dataDxfId="93"/>
    <tableColumn id="7" xr3:uid="{0257DDFB-BCFB-4B56-BAA6-1C4F3ABE11AA}" name="2019" dataDxfId="92"/>
    <tableColumn id="8" xr3:uid="{78DC40DC-E93E-49DE-8293-9690093523F2}" name="2020" dataDxfId="91"/>
    <tableColumn id="9" xr3:uid="{4BB02478-043C-47B2-A7BD-B8B7D0DE50FB}" name="2021" dataDxfId="90"/>
    <tableColumn id="10" xr3:uid="{FE19B524-7BCC-4122-A8A4-2F504838D18D}" name="2022" dataDxfId="89"/>
    <tableColumn id="11" xr3:uid="{41A2A8AE-CCB7-4565-B76F-8046ECDF0CBF}" name="2023" dataDxfId="88"/>
    <tableColumn id="12" xr3:uid="{DE6EBC5C-E3E8-47FF-9E9B-B65134C664FE}" name="2024" dataDxfId="87"/>
    <tableColumn id="13" xr3:uid="{E92905D1-F39B-4CDA-996E-DB792F2493C5}" name="2025" dataDxfId="86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85A5EAA-B461-4733-9C9C-9207B590F626}" name="Tabla69" displayName="Tabla69" ref="A11:M17" totalsRowShown="0" tableBorderDxfId="111">
  <autoFilter ref="A11:M17" xr:uid="{485A5EAA-B461-4733-9C9C-9207B590F626}"/>
  <tableColumns count="13">
    <tableColumn id="1" xr3:uid="{6420C3A8-526F-4233-BF70-CB5699E7B3F2}" name="Totales trimestrales" dataDxfId="110"/>
    <tableColumn id="2" xr3:uid="{970178A0-2184-4E1D-8509-C52861DA9823}" name="2014" dataDxfId="109"/>
    <tableColumn id="3" xr3:uid="{9A2A8EDE-F6D2-4859-AA2E-1685D81574B3}" name="2015" dataDxfId="108"/>
    <tableColumn id="4" xr3:uid="{9D82290C-97D9-44E7-BEAB-C9889E669A82}" name="2016" dataDxfId="107"/>
    <tableColumn id="5" xr3:uid="{D54EDC40-229A-4744-A123-EF38FFAF2EFC}" name="2017" dataDxfId="106"/>
    <tableColumn id="6" xr3:uid="{8DB82565-271E-4395-8037-6691D622A5AE}" name="2018" dataDxfId="105"/>
    <tableColumn id="7" xr3:uid="{D68B14EA-4267-475B-B7E0-5B8CFD7B7B2C}" name="2019" dataDxfId="104"/>
    <tableColumn id="8" xr3:uid="{1B9C0BF4-189B-452A-9318-6B1C26A1B73A}" name="2020" dataDxfId="103"/>
    <tableColumn id="9" xr3:uid="{C5CA4A9F-B16A-4CD2-9594-0A97E7AA2B9B}" name="2021" dataDxfId="102"/>
    <tableColumn id="10" xr3:uid="{A3208E4B-7B10-4DAD-A442-6A148238026F}" name="2022" dataDxfId="101"/>
    <tableColumn id="11" xr3:uid="{12F540FD-C751-4936-9595-298AE8F2AECB}" name="2023" dataDxfId="100"/>
    <tableColumn id="12" xr3:uid="{B9EE1366-FBA9-4CA3-8A0A-2E3B7ABB6124}" name="2024" dataDxfId="99"/>
    <tableColumn id="13" xr3:uid="{138BFB91-954F-4DAC-9166-5D56963729BE}" name="2025" dataDxfId="98"/>
  </tableColumns>
  <tableStyleInfo name="TableStyleLight1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33D3BC4-94CA-4546-AC60-63C52A5481A5}" name="Tabla611" displayName="Tabla611" ref="A29:M35" totalsRowShown="0" tableBorderDxfId="85">
  <autoFilter ref="A29:M35" xr:uid="{733D3BC4-94CA-4546-AC60-63C52A5481A5}"/>
  <tableColumns count="13">
    <tableColumn id="1" xr3:uid="{60180EAF-8817-4B0E-AECD-2258B7A17C96}" name="Totales trimestrales" dataDxfId="84"/>
    <tableColumn id="2" xr3:uid="{405A99C1-8AE4-4BFB-99D7-3B5D8175F38D}" name="2014" dataDxfId="83"/>
    <tableColumn id="3" xr3:uid="{4F003BB0-9F52-4557-ADB7-8E54E7A6A3E4}" name="2015" dataDxfId="82"/>
    <tableColumn id="4" xr3:uid="{90A3B7B8-F31C-47B5-B50A-D5B555A791B7}" name="2016" dataDxfId="81"/>
    <tableColumn id="5" xr3:uid="{F6C6C318-6F59-413E-9F52-D39C6D355F76}" name="2017" dataDxfId="80"/>
    <tableColumn id="6" xr3:uid="{17B3E07D-ADD3-4D63-87EF-E9A38907DFE4}" name="2018" dataDxfId="79"/>
    <tableColumn id="7" xr3:uid="{251E77E6-3479-44D5-805B-1D863F97E630}" name="2019" dataDxfId="78"/>
    <tableColumn id="8" xr3:uid="{48F35660-7E12-44BD-B854-D63A1391DC15}" name="2020" dataDxfId="77"/>
    <tableColumn id="9" xr3:uid="{B6C50C19-156A-47A9-B9F6-EF47FFFDB824}" name="2021" dataDxfId="76"/>
    <tableColumn id="10" xr3:uid="{0B87781A-2C50-45EC-9A5D-802F9E49DD0B}" name="2022" dataDxfId="75"/>
    <tableColumn id="11" xr3:uid="{191351DF-3898-4441-95B1-9DBFAEB9A1C9}" name="2023" dataDxfId="74"/>
    <tableColumn id="12" xr3:uid="{4CBBC4D2-84F5-4895-AE17-DA5A5258CE65}" name="2024" dataDxfId="73"/>
    <tableColumn id="13" xr3:uid="{1FD2FB72-CC2B-4425-BE9D-CB83C60C39F2}" name="2025" dataDxfId="7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FE79E-CB3D-40C2-A125-697EAD01BD4C}">
  <dimension ref="A1:AW103"/>
  <sheetViews>
    <sheetView tabSelected="1" topLeftCell="A23" zoomScale="40" zoomScaleNormal="40" workbookViewId="0">
      <selection activeCell="K65" sqref="K65"/>
    </sheetView>
  </sheetViews>
  <sheetFormatPr baseColWidth="10" defaultRowHeight="15.5" x14ac:dyDescent="0.35"/>
  <cols>
    <col min="1" max="1" width="19.25" customWidth="1"/>
    <col min="2" max="2" width="16.58203125" customWidth="1"/>
    <col min="5" max="5" width="16.83203125" customWidth="1"/>
    <col min="16" max="16" width="11.08203125" bestFit="1" customWidth="1"/>
    <col min="21" max="21" width="11.08203125" customWidth="1"/>
    <col min="24" max="24" width="11.08203125" bestFit="1" customWidth="1"/>
    <col min="36" max="36" width="11.33203125" customWidth="1"/>
  </cols>
  <sheetData>
    <row r="1" spans="1:46" ht="22.5" x14ac:dyDescent="0.45">
      <c r="A1" s="28" t="s">
        <v>77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</row>
    <row r="2" spans="1:46" ht="16" thickBot="1" x14ac:dyDescent="0.4">
      <c r="A2" t="s">
        <v>45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0</v>
      </c>
      <c r="H2" s="2" t="s">
        <v>1</v>
      </c>
      <c r="I2" s="2" t="s">
        <v>2</v>
      </c>
      <c r="J2" s="2" t="s">
        <v>3</v>
      </c>
      <c r="K2" s="2" t="s">
        <v>4</v>
      </c>
      <c r="L2" s="2" t="s">
        <v>5</v>
      </c>
      <c r="M2" s="2" t="s">
        <v>6</v>
      </c>
      <c r="N2" s="2" t="s">
        <v>7</v>
      </c>
      <c r="O2" s="2" t="s">
        <v>8</v>
      </c>
      <c r="P2" s="2" t="s">
        <v>9</v>
      </c>
      <c r="Q2" s="2" t="s">
        <v>10</v>
      </c>
      <c r="R2" s="2" t="s">
        <v>11</v>
      </c>
      <c r="S2" s="19" t="s">
        <v>57</v>
      </c>
      <c r="T2" s="2" t="s">
        <v>58</v>
      </c>
      <c r="U2" s="19" t="s">
        <v>59</v>
      </c>
      <c r="V2" s="19" t="s">
        <v>60</v>
      </c>
      <c r="W2" s="19" t="s">
        <v>61</v>
      </c>
      <c r="X2" s="19" t="s">
        <v>62</v>
      </c>
      <c r="Y2" s="19" t="s">
        <v>65</v>
      </c>
      <c r="Z2" s="19" t="s">
        <v>64</v>
      </c>
      <c r="AA2" s="19" t="s">
        <v>66</v>
      </c>
      <c r="AB2" s="19" t="s">
        <v>67</v>
      </c>
      <c r="AC2" s="19" t="s">
        <v>63</v>
      </c>
      <c r="AD2" s="19" t="s">
        <v>68</v>
      </c>
      <c r="AE2" s="19" t="s">
        <v>69</v>
      </c>
      <c r="AF2" s="19" t="s">
        <v>70</v>
      </c>
      <c r="AG2" s="19" t="s">
        <v>71</v>
      </c>
      <c r="AH2" s="19" t="s">
        <v>72</v>
      </c>
      <c r="AI2" s="19" t="s">
        <v>73</v>
      </c>
      <c r="AJ2" s="19" t="s">
        <v>74</v>
      </c>
      <c r="AK2" s="23" t="s">
        <v>40</v>
      </c>
      <c r="AL2" s="23" t="s">
        <v>41</v>
      </c>
      <c r="AM2" s="23" t="s">
        <v>42</v>
      </c>
      <c r="AN2" s="23" t="s">
        <v>43</v>
      </c>
      <c r="AO2" s="23" t="s">
        <v>44</v>
      </c>
      <c r="AP2" s="23" t="s">
        <v>47</v>
      </c>
      <c r="AQ2" s="23" t="s">
        <v>48</v>
      </c>
      <c r="AR2" s="23" t="s">
        <v>49</v>
      </c>
      <c r="AS2" s="23" t="s">
        <v>50</v>
      </c>
      <c r="AT2" s="24" t="s">
        <v>51</v>
      </c>
    </row>
    <row r="3" spans="1:46" ht="16" thickTop="1" x14ac:dyDescent="0.35">
      <c r="A3" t="s">
        <v>14</v>
      </c>
      <c r="B3" s="45">
        <v>168</v>
      </c>
      <c r="C3" s="45">
        <v>126</v>
      </c>
      <c r="D3" s="45">
        <v>156</v>
      </c>
      <c r="E3" s="45">
        <v>126</v>
      </c>
      <c r="F3" s="45">
        <v>144</v>
      </c>
      <c r="G3" s="45">
        <v>135</v>
      </c>
      <c r="H3" s="45">
        <v>108</v>
      </c>
      <c r="I3" s="45">
        <v>201</v>
      </c>
      <c r="J3" s="45">
        <v>213</v>
      </c>
      <c r="K3" s="45">
        <v>207</v>
      </c>
      <c r="L3" s="45">
        <v>204</v>
      </c>
      <c r="M3" s="45">
        <v>42</v>
      </c>
      <c r="N3" s="45">
        <v>42</v>
      </c>
      <c r="O3" s="45">
        <v>39</v>
      </c>
      <c r="P3" s="45">
        <v>36</v>
      </c>
      <c r="Q3" s="45">
        <v>36</v>
      </c>
      <c r="R3" s="45">
        <v>30</v>
      </c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46">
        <v>0</v>
      </c>
      <c r="AL3" s="46">
        <v>0</v>
      </c>
      <c r="AM3" s="46">
        <v>0</v>
      </c>
      <c r="AN3" s="46">
        <v>0</v>
      </c>
      <c r="AO3" s="46">
        <v>0</v>
      </c>
      <c r="AP3" s="46">
        <v>0</v>
      </c>
      <c r="AQ3" s="46">
        <v>0</v>
      </c>
      <c r="AR3" s="46">
        <v>0</v>
      </c>
      <c r="AS3" s="46">
        <v>0</v>
      </c>
      <c r="AT3" s="47">
        <v>0</v>
      </c>
    </row>
    <row r="4" spans="1:46" x14ac:dyDescent="0.35">
      <c r="A4" t="s">
        <v>15</v>
      </c>
      <c r="B4" s="45">
        <v>135</v>
      </c>
      <c r="C4" s="45">
        <v>90</v>
      </c>
      <c r="D4" s="45">
        <v>75</v>
      </c>
      <c r="E4" s="45">
        <v>219</v>
      </c>
      <c r="F4" s="45">
        <v>255</v>
      </c>
      <c r="G4" s="45">
        <v>240</v>
      </c>
      <c r="H4" s="45">
        <v>228</v>
      </c>
      <c r="I4" s="45">
        <v>39</v>
      </c>
      <c r="J4" s="45">
        <v>6</v>
      </c>
      <c r="K4" s="45">
        <v>9</v>
      </c>
      <c r="L4" s="45">
        <v>36</v>
      </c>
      <c r="M4" s="45">
        <v>198</v>
      </c>
      <c r="N4" s="45">
        <v>93</v>
      </c>
      <c r="O4" s="45">
        <v>69</v>
      </c>
      <c r="P4" s="45">
        <v>132</v>
      </c>
      <c r="Q4" s="45">
        <v>90</v>
      </c>
      <c r="R4" s="45">
        <v>144</v>
      </c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48">
        <v>78</v>
      </c>
      <c r="AL4" s="48">
        <v>72</v>
      </c>
      <c r="AM4" s="48">
        <v>60</v>
      </c>
      <c r="AN4" s="48">
        <v>57</v>
      </c>
      <c r="AO4" s="48">
        <v>51</v>
      </c>
      <c r="AP4" s="48">
        <v>60</v>
      </c>
      <c r="AQ4" s="48">
        <v>60</v>
      </c>
      <c r="AR4" s="48">
        <v>57</v>
      </c>
      <c r="AS4" s="48">
        <v>45</v>
      </c>
      <c r="AT4" s="49">
        <v>0</v>
      </c>
    </row>
    <row r="5" spans="1:46" x14ac:dyDescent="0.35">
      <c r="A5" t="s">
        <v>16</v>
      </c>
      <c r="B5" s="45">
        <v>45</v>
      </c>
      <c r="C5" s="45">
        <v>39</v>
      </c>
      <c r="D5" s="45">
        <v>33</v>
      </c>
      <c r="E5" s="45">
        <v>33</v>
      </c>
      <c r="F5" s="45">
        <v>51</v>
      </c>
      <c r="G5" s="45">
        <v>51</v>
      </c>
      <c r="H5" s="45">
        <v>48</v>
      </c>
      <c r="I5" s="45">
        <v>48</v>
      </c>
      <c r="J5" s="45">
        <v>45</v>
      </c>
      <c r="K5" s="45">
        <v>42</v>
      </c>
      <c r="L5" s="45">
        <v>57</v>
      </c>
      <c r="M5" s="45">
        <v>54</v>
      </c>
      <c r="N5" s="45">
        <v>30</v>
      </c>
      <c r="O5" s="45">
        <v>30</v>
      </c>
      <c r="P5" s="45">
        <v>24</v>
      </c>
      <c r="Q5" s="45">
        <v>15</v>
      </c>
      <c r="R5" s="45">
        <v>36</v>
      </c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46">
        <v>27</v>
      </c>
      <c r="AL5" s="46">
        <v>27</v>
      </c>
      <c r="AM5" s="46">
        <v>24</v>
      </c>
      <c r="AN5" s="46">
        <v>18</v>
      </c>
      <c r="AO5" s="46">
        <v>15</v>
      </c>
      <c r="AP5" s="46">
        <v>54</v>
      </c>
      <c r="AQ5" s="46">
        <v>36</v>
      </c>
      <c r="AR5" s="46">
        <v>51</v>
      </c>
      <c r="AS5" s="46">
        <v>120</v>
      </c>
      <c r="AT5" s="47">
        <v>120</v>
      </c>
    </row>
    <row r="6" spans="1:46" x14ac:dyDescent="0.35">
      <c r="A6" t="s">
        <v>17</v>
      </c>
      <c r="B6" s="45">
        <v>21</v>
      </c>
      <c r="C6" s="45">
        <v>12</v>
      </c>
      <c r="D6" s="45">
        <v>9</v>
      </c>
      <c r="E6" s="45">
        <v>6</v>
      </c>
      <c r="F6" s="45">
        <v>6</v>
      </c>
      <c r="G6" s="45">
        <v>6</v>
      </c>
      <c r="H6" s="45">
        <v>9</v>
      </c>
      <c r="I6" s="45">
        <v>24</v>
      </c>
      <c r="J6" s="45">
        <v>27</v>
      </c>
      <c r="K6" s="45">
        <v>27</v>
      </c>
      <c r="L6" s="45">
        <v>24</v>
      </c>
      <c r="M6" s="45">
        <v>39</v>
      </c>
      <c r="N6" s="45">
        <v>33</v>
      </c>
      <c r="O6" s="45">
        <v>36</v>
      </c>
      <c r="P6" s="45">
        <v>39</v>
      </c>
      <c r="Q6" s="45">
        <v>24</v>
      </c>
      <c r="R6" s="45">
        <v>27</v>
      </c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48">
        <v>27</v>
      </c>
      <c r="AL6" s="48">
        <v>30</v>
      </c>
      <c r="AM6" s="48">
        <v>27</v>
      </c>
      <c r="AN6" s="48">
        <v>24</v>
      </c>
      <c r="AO6" s="48">
        <v>39</v>
      </c>
      <c r="AP6" s="48">
        <v>33</v>
      </c>
      <c r="AQ6" s="48">
        <v>21</v>
      </c>
      <c r="AR6" s="48">
        <v>15</v>
      </c>
      <c r="AS6" s="48">
        <v>15</v>
      </c>
      <c r="AT6" s="49">
        <v>21</v>
      </c>
    </row>
    <row r="7" spans="1:46" x14ac:dyDescent="0.35">
      <c r="A7" t="s">
        <v>18</v>
      </c>
      <c r="B7" s="45">
        <v>6</v>
      </c>
      <c r="C7" s="45">
        <v>3</v>
      </c>
      <c r="D7" s="45">
        <v>3</v>
      </c>
      <c r="E7" s="45">
        <v>3</v>
      </c>
      <c r="F7" s="45">
        <v>3</v>
      </c>
      <c r="G7" s="45">
        <v>3</v>
      </c>
      <c r="H7" s="45">
        <v>3</v>
      </c>
      <c r="I7" s="45">
        <v>3</v>
      </c>
      <c r="J7" s="45">
        <v>3</v>
      </c>
      <c r="K7" s="45">
        <v>3</v>
      </c>
      <c r="L7" s="45">
        <v>3</v>
      </c>
      <c r="M7" s="45">
        <v>9</v>
      </c>
      <c r="N7" s="45">
        <v>9</v>
      </c>
      <c r="O7" s="45">
        <v>9</v>
      </c>
      <c r="P7" s="45">
        <v>9</v>
      </c>
      <c r="Q7" s="45">
        <v>9</v>
      </c>
      <c r="R7" s="45">
        <v>6</v>
      </c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50">
        <v>0</v>
      </c>
      <c r="AL7" s="50">
        <v>0</v>
      </c>
      <c r="AM7" s="50">
        <v>9</v>
      </c>
      <c r="AN7" s="50">
        <v>3</v>
      </c>
      <c r="AO7" s="50">
        <v>3</v>
      </c>
      <c r="AP7" s="50">
        <v>3</v>
      </c>
      <c r="AQ7" s="50">
        <v>3</v>
      </c>
      <c r="AR7" s="50">
        <v>3</v>
      </c>
      <c r="AS7" s="50">
        <v>9</v>
      </c>
      <c r="AT7" s="51">
        <v>21</v>
      </c>
    </row>
    <row r="8" spans="1:46" x14ac:dyDescent="0.35">
      <c r="A8" s="38" t="s">
        <v>79</v>
      </c>
      <c r="B8" s="52">
        <f>SUBTOTAL(109,Tabla1[1Q14])</f>
        <v>375</v>
      </c>
      <c r="C8" s="52">
        <f>SUBTOTAL(109,Tabla1[2Q14])</f>
        <v>270</v>
      </c>
      <c r="D8" s="52">
        <f>SUBTOTAL(109,Tabla1[3Q14])</f>
        <v>276</v>
      </c>
      <c r="E8" s="52">
        <f>SUBTOTAL(109,Tabla1[4Q14])</f>
        <v>387</v>
      </c>
      <c r="F8" s="52">
        <f>SUBTOTAL(109,Tabla1[1Q15])</f>
        <v>459</v>
      </c>
      <c r="G8" s="52">
        <f>SUBTOTAL(109,Tabla1[2Q15])</f>
        <v>435</v>
      </c>
      <c r="H8" s="52">
        <f>SUBTOTAL(109,Tabla1[3Q15])</f>
        <v>396</v>
      </c>
      <c r="I8" s="52">
        <f>SUBTOTAL(109,Tabla1[4Q15])</f>
        <v>315</v>
      </c>
      <c r="J8" s="52">
        <f>SUBTOTAL(109,Tabla1[1Q16])</f>
        <v>294</v>
      </c>
      <c r="K8" s="52">
        <f>SUBTOTAL(109,Tabla1[2Q16])</f>
        <v>288</v>
      </c>
      <c r="L8" s="52">
        <f>SUBTOTAL(109,Tabla1[3Q16])</f>
        <v>324</v>
      </c>
      <c r="M8" s="52">
        <f>SUBTOTAL(109,Tabla1[4Q16])</f>
        <v>342</v>
      </c>
      <c r="N8" s="52">
        <f>SUBTOTAL(109,Tabla1[1Q17])</f>
        <v>207</v>
      </c>
      <c r="O8" s="52">
        <f>SUBTOTAL(109,Tabla1[2Q17])</f>
        <v>183</v>
      </c>
      <c r="P8" s="52">
        <f>SUBTOTAL(109,Tabla1[3Q17])</f>
        <v>240</v>
      </c>
      <c r="Q8" s="52">
        <f>SUBTOTAL(109,Tabla1[4Q17])</f>
        <v>174</v>
      </c>
      <c r="R8" s="52">
        <f>SUBTOTAL(109,Tabla1[1Q18])</f>
        <v>243</v>
      </c>
      <c r="S8" s="52" t="s">
        <v>93</v>
      </c>
      <c r="T8" s="52" t="s">
        <v>94</v>
      </c>
      <c r="U8" s="52" t="s">
        <v>95</v>
      </c>
      <c r="V8" s="52" t="s">
        <v>96</v>
      </c>
      <c r="W8" s="52" t="s">
        <v>97</v>
      </c>
      <c r="X8" s="52" t="s">
        <v>98</v>
      </c>
      <c r="Y8" s="52" t="s">
        <v>99</v>
      </c>
      <c r="Z8" s="52" t="s">
        <v>99</v>
      </c>
      <c r="AA8" s="52" t="s">
        <v>100</v>
      </c>
      <c r="AB8" s="52" t="s">
        <v>101</v>
      </c>
      <c r="AC8" s="52" t="s">
        <v>102</v>
      </c>
      <c r="AD8" s="52" t="s">
        <v>103</v>
      </c>
      <c r="AE8" s="52" t="s">
        <v>104</v>
      </c>
      <c r="AF8" s="52" t="s">
        <v>105</v>
      </c>
      <c r="AG8" s="52" t="s">
        <v>106</v>
      </c>
      <c r="AH8" s="52" t="s">
        <v>107</v>
      </c>
      <c r="AI8" s="52" t="s">
        <v>101</v>
      </c>
      <c r="AJ8" s="52" t="s">
        <v>108</v>
      </c>
      <c r="AK8" s="52">
        <f>SUM(AK3:AK7)</f>
        <v>132</v>
      </c>
      <c r="AL8" s="52">
        <f t="shared" ref="AL8:AT8" si="0">SUM(AL3:AL7)</f>
        <v>129</v>
      </c>
      <c r="AM8" s="52">
        <f t="shared" si="0"/>
        <v>120</v>
      </c>
      <c r="AN8" s="52">
        <f t="shared" si="0"/>
        <v>102</v>
      </c>
      <c r="AO8" s="52">
        <f t="shared" si="0"/>
        <v>108</v>
      </c>
      <c r="AP8" s="52">
        <f t="shared" si="0"/>
        <v>150</v>
      </c>
      <c r="AQ8" s="52">
        <f t="shared" si="0"/>
        <v>120</v>
      </c>
      <c r="AR8" s="52">
        <f t="shared" si="0"/>
        <v>126</v>
      </c>
      <c r="AS8" s="52">
        <f t="shared" si="0"/>
        <v>189</v>
      </c>
      <c r="AT8" s="52">
        <f t="shared" si="0"/>
        <v>162</v>
      </c>
    </row>
    <row r="9" spans="1:46" x14ac:dyDescent="0.35">
      <c r="A9" s="30"/>
      <c r="B9" s="58">
        <v>375</v>
      </c>
      <c r="C9" s="58">
        <v>270</v>
      </c>
      <c r="D9" s="58">
        <v>276</v>
      </c>
      <c r="E9" s="58">
        <v>387</v>
      </c>
      <c r="F9" s="58">
        <v>459</v>
      </c>
      <c r="G9" s="58">
        <v>435</v>
      </c>
      <c r="H9" s="58">
        <v>396</v>
      </c>
      <c r="I9" s="58">
        <v>315</v>
      </c>
      <c r="J9" s="58">
        <v>294</v>
      </c>
      <c r="K9" s="58">
        <v>288</v>
      </c>
      <c r="L9" s="58">
        <v>324</v>
      </c>
      <c r="M9" s="58">
        <v>342</v>
      </c>
      <c r="N9" s="58">
        <v>207</v>
      </c>
      <c r="O9" s="58">
        <v>183</v>
      </c>
      <c r="P9" s="58">
        <v>240</v>
      </c>
      <c r="Q9" s="58">
        <v>174</v>
      </c>
      <c r="R9" s="58">
        <v>243</v>
      </c>
      <c r="S9" s="58">
        <v>337</v>
      </c>
      <c r="T9" s="58">
        <v>256</v>
      </c>
      <c r="U9" s="58">
        <v>230</v>
      </c>
      <c r="V9" s="58">
        <v>254</v>
      </c>
      <c r="W9" s="58">
        <v>355</v>
      </c>
      <c r="X9" s="58">
        <v>299</v>
      </c>
      <c r="Y9" s="58">
        <v>274</v>
      </c>
      <c r="Z9" s="58">
        <v>274</v>
      </c>
      <c r="AA9" s="58">
        <v>205</v>
      </c>
      <c r="AB9" s="58">
        <v>225</v>
      </c>
      <c r="AC9" s="58">
        <v>219</v>
      </c>
      <c r="AD9" s="58">
        <v>212</v>
      </c>
      <c r="AE9" s="58">
        <v>246</v>
      </c>
      <c r="AF9" s="58">
        <v>260</v>
      </c>
      <c r="AG9" s="58">
        <v>217</v>
      </c>
      <c r="AH9" s="58">
        <v>241</v>
      </c>
      <c r="AI9" s="58">
        <v>225</v>
      </c>
      <c r="AJ9" s="58">
        <v>181</v>
      </c>
      <c r="AK9" s="58">
        <v>132</v>
      </c>
      <c r="AL9" s="58">
        <v>129</v>
      </c>
      <c r="AM9" s="58">
        <v>120</v>
      </c>
      <c r="AN9" s="58">
        <v>102</v>
      </c>
      <c r="AO9" s="58">
        <v>108</v>
      </c>
      <c r="AP9" s="58">
        <v>150</v>
      </c>
      <c r="AQ9" s="58">
        <v>120</v>
      </c>
      <c r="AR9" s="58">
        <v>126</v>
      </c>
      <c r="AS9" s="58">
        <v>189</v>
      </c>
      <c r="AT9" s="58">
        <v>162</v>
      </c>
    </row>
    <row r="10" spans="1:46" ht="22.5" x14ac:dyDescent="0.45">
      <c r="A10" s="28" t="s">
        <v>88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</row>
    <row r="11" spans="1:46" x14ac:dyDescent="0.35">
      <c r="A11" s="41" t="s">
        <v>25</v>
      </c>
      <c r="B11" s="2" t="s">
        <v>81</v>
      </c>
      <c r="C11" s="2" t="s">
        <v>82</v>
      </c>
      <c r="D11" s="2" t="s">
        <v>83</v>
      </c>
      <c r="E11" s="2" t="s">
        <v>84</v>
      </c>
      <c r="F11" s="2" t="s">
        <v>52</v>
      </c>
      <c r="G11" t="s">
        <v>53</v>
      </c>
      <c r="H11" t="s">
        <v>54</v>
      </c>
      <c r="I11" t="s">
        <v>55</v>
      </c>
      <c r="J11" t="s">
        <v>56</v>
      </c>
      <c r="K11" t="s">
        <v>85</v>
      </c>
      <c r="L11" t="s">
        <v>86</v>
      </c>
      <c r="M11" t="s">
        <v>87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</row>
    <row r="12" spans="1:46" x14ac:dyDescent="0.35">
      <c r="A12" s="41" t="s">
        <v>14</v>
      </c>
      <c r="B12" s="1">
        <f>SUM(B3:E3)</f>
        <v>576</v>
      </c>
      <c r="C12" s="1">
        <f>SUM(F3:I3)</f>
        <v>588</v>
      </c>
      <c r="D12" s="1">
        <f>SUM(J3:M3)</f>
        <v>666</v>
      </c>
      <c r="E12" s="1">
        <f>SUM(N3:Q3)</f>
        <v>153</v>
      </c>
      <c r="F12" s="1">
        <f>SUM(R3:U3)</f>
        <v>30</v>
      </c>
      <c r="G12" s="1">
        <f>SUM(V3:Y3)</f>
        <v>0</v>
      </c>
      <c r="H12" s="53">
        <f>SUM(Z3:AC3)</f>
        <v>0</v>
      </c>
      <c r="I12" s="54">
        <f>SUM(AD3:AG3)</f>
        <v>0</v>
      </c>
      <c r="J12" s="54">
        <f>SUM(AH3:AK3)</f>
        <v>0</v>
      </c>
      <c r="K12" s="54">
        <f>SUM(AL3:AO3)</f>
        <v>0</v>
      </c>
      <c r="L12" s="54">
        <f>SUM(AP3:AS3)</f>
        <v>0</v>
      </c>
      <c r="M12" s="54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</row>
    <row r="13" spans="1:46" x14ac:dyDescent="0.35">
      <c r="A13" s="41" t="s">
        <v>15</v>
      </c>
      <c r="B13" s="1">
        <f>SUM(B4:E4)</f>
        <v>519</v>
      </c>
      <c r="C13" s="1">
        <f>SUM(F4:I4)</f>
        <v>762</v>
      </c>
      <c r="D13" s="1">
        <f>SUM(J4:M4)</f>
        <v>249</v>
      </c>
      <c r="E13" s="1">
        <f>SUM(N4:Q4)</f>
        <v>384</v>
      </c>
      <c r="F13" s="1">
        <f>SUM(R4:U4)</f>
        <v>144</v>
      </c>
      <c r="G13" s="1">
        <f>SUM(V4:Y4)</f>
        <v>0</v>
      </c>
      <c r="H13" s="53">
        <f>SUM(Z4:AC4)</f>
        <v>0</v>
      </c>
      <c r="I13" s="54">
        <f>SUM(AD4:AG4)</f>
        <v>0</v>
      </c>
      <c r="J13" s="54">
        <f>SUM(AH4:AK4)</f>
        <v>78</v>
      </c>
      <c r="K13" s="54">
        <f>SUM(AL4:AO4)</f>
        <v>240</v>
      </c>
      <c r="L13" s="54">
        <f>SUM(AP4:AS4)</f>
        <v>222</v>
      </c>
      <c r="M13" s="54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</row>
    <row r="14" spans="1:46" x14ac:dyDescent="0.35">
      <c r="A14" s="41" t="s">
        <v>16</v>
      </c>
      <c r="B14" s="1">
        <f>SUM(B5:E5)</f>
        <v>150</v>
      </c>
      <c r="C14" s="1">
        <f>SUM(F5:I5)</f>
        <v>198</v>
      </c>
      <c r="D14" s="1">
        <f>SUM(J5:M5)</f>
        <v>198</v>
      </c>
      <c r="E14" s="1">
        <f>SUM(N5:Q5)</f>
        <v>99</v>
      </c>
      <c r="F14" s="1">
        <f>SUM(R5:U5)</f>
        <v>36</v>
      </c>
      <c r="G14" s="1">
        <f>SUM(V5:Y5)</f>
        <v>0</v>
      </c>
      <c r="H14" s="53">
        <f>SUM(Z5:AC5)</f>
        <v>0</v>
      </c>
      <c r="I14" s="54">
        <f>SUM(AD5:AG5)</f>
        <v>0</v>
      </c>
      <c r="J14" s="54">
        <f>SUM(AH5:AK5)</f>
        <v>27</v>
      </c>
      <c r="K14" s="54">
        <f>SUM(AL5:AO5)</f>
        <v>84</v>
      </c>
      <c r="L14" s="54">
        <f>SUM(AP5:AS5)</f>
        <v>261</v>
      </c>
      <c r="M14" s="54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</row>
    <row r="15" spans="1:46" x14ac:dyDescent="0.35">
      <c r="A15" s="41" t="s">
        <v>17</v>
      </c>
      <c r="B15" s="1">
        <f>SUM(B6:E6)</f>
        <v>48</v>
      </c>
      <c r="C15" s="1">
        <f>SUM(F6:I6)</f>
        <v>45</v>
      </c>
      <c r="D15" s="1">
        <f>SUM(J6:M6)</f>
        <v>117</v>
      </c>
      <c r="E15" s="1">
        <f>SUM(N6:Q6)</f>
        <v>132</v>
      </c>
      <c r="F15" s="1">
        <f>SUM(R6:U6)</f>
        <v>27</v>
      </c>
      <c r="G15" s="1">
        <f>SUM(V6:Y6)</f>
        <v>0</v>
      </c>
      <c r="H15" s="53">
        <f>SUM(Z6:AC6)</f>
        <v>0</v>
      </c>
      <c r="I15" s="54">
        <f>SUM(AD6:AG6)</f>
        <v>0</v>
      </c>
      <c r="J15" s="54">
        <f>SUM(AH6:AK6)</f>
        <v>27</v>
      </c>
      <c r="K15" s="54">
        <f>SUM(AL6:AO6)</f>
        <v>120</v>
      </c>
      <c r="L15" s="54">
        <f>SUM(AP6:AS6)</f>
        <v>84</v>
      </c>
      <c r="M15" s="54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</row>
    <row r="16" spans="1:46" x14ac:dyDescent="0.35">
      <c r="A16" s="41" t="s">
        <v>18</v>
      </c>
      <c r="B16" s="1">
        <f>SUM(B7:E7)</f>
        <v>15</v>
      </c>
      <c r="C16" s="1">
        <f>SUM(F7:I7)</f>
        <v>12</v>
      </c>
      <c r="D16" s="1">
        <f>SUM(J7:M7)</f>
        <v>18</v>
      </c>
      <c r="E16" s="1">
        <f>SUM(N7:Q7)</f>
        <v>36</v>
      </c>
      <c r="F16" s="1">
        <f>SUM(R7:U7)</f>
        <v>6</v>
      </c>
      <c r="G16" s="1">
        <f>SUM(V7:Y7)</f>
        <v>0</v>
      </c>
      <c r="H16" s="53">
        <f>SUM(Z7:AC7)</f>
        <v>0</v>
      </c>
      <c r="I16" s="54">
        <f>SUM(AD7:AG7)</f>
        <v>0</v>
      </c>
      <c r="J16" s="54">
        <f>SUM(AH7:AK7)</f>
        <v>0</v>
      </c>
      <c r="K16" s="54">
        <f>SUM(AL7:AO7)</f>
        <v>15</v>
      </c>
      <c r="L16" s="54">
        <f>SUM(AP7:AS7)</f>
        <v>18</v>
      </c>
      <c r="M16" s="54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</row>
    <row r="17" spans="1:46" x14ac:dyDescent="0.35">
      <c r="A17" s="43" t="s">
        <v>19</v>
      </c>
      <c r="B17" s="55">
        <f>SUM(B12:B16)</f>
        <v>1308</v>
      </c>
      <c r="C17" s="55">
        <f t="shared" ref="C17" si="1">SUM(C12:C16)</f>
        <v>1605</v>
      </c>
      <c r="D17" s="55">
        <f t="shared" ref="D17" si="2">SUM(D12:D16)</f>
        <v>1248</v>
      </c>
      <c r="E17" s="55">
        <f t="shared" ref="E17" si="3">SUM(E12:E16)</f>
        <v>804</v>
      </c>
      <c r="F17" s="55">
        <f>SUM(R9:U9)</f>
        <v>1066</v>
      </c>
      <c r="G17" s="55">
        <f>SUM(V9:Y9)</f>
        <v>1182</v>
      </c>
      <c r="H17" s="56">
        <f>SUM(Z9:AC9)</f>
        <v>923</v>
      </c>
      <c r="I17" s="55">
        <f>SUM(AD9:AG9)</f>
        <v>935</v>
      </c>
      <c r="J17" s="55">
        <f>SUM(AH9:AK9)</f>
        <v>779</v>
      </c>
      <c r="K17" s="55">
        <f>SUM(K12:K16)</f>
        <v>459</v>
      </c>
      <c r="L17" s="55">
        <f t="shared" ref="L17" si="4">SUM(L12:L16)</f>
        <v>585</v>
      </c>
      <c r="M17" s="55">
        <f t="shared" ref="M17" si="5">SUM(M12:M16)</f>
        <v>0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</row>
    <row r="18" spans="1:46" x14ac:dyDescent="0.35">
      <c r="A18" s="30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</row>
    <row r="19" spans="1:46" ht="22.5" x14ac:dyDescent="0.45">
      <c r="A19" s="28" t="s">
        <v>76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</row>
    <row r="20" spans="1:46" x14ac:dyDescent="0.35">
      <c r="A20" t="s">
        <v>46</v>
      </c>
      <c r="B20" t="s">
        <v>20</v>
      </c>
      <c r="C20" t="s">
        <v>21</v>
      </c>
      <c r="D20" t="s">
        <v>22</v>
      </c>
      <c r="E20" t="s">
        <v>23</v>
      </c>
      <c r="F20" t="s">
        <v>24</v>
      </c>
      <c r="G20" t="s">
        <v>0</v>
      </c>
      <c r="H20" t="s">
        <v>1</v>
      </c>
      <c r="I20" t="s">
        <v>2</v>
      </c>
      <c r="J20" t="s">
        <v>3</v>
      </c>
      <c r="K20" t="s">
        <v>4</v>
      </c>
      <c r="L20" t="s">
        <v>5</v>
      </c>
      <c r="M20" t="s">
        <v>6</v>
      </c>
      <c r="N20" t="s">
        <v>7</v>
      </c>
      <c r="O20" t="s">
        <v>8</v>
      </c>
      <c r="P20" t="s">
        <v>9</v>
      </c>
      <c r="Q20" t="s">
        <v>10</v>
      </c>
      <c r="R20" t="s">
        <v>11</v>
      </c>
      <c r="S20" s="19" t="s">
        <v>57</v>
      </c>
      <c r="T20" s="2" t="s">
        <v>58</v>
      </c>
      <c r="U20" s="19" t="s">
        <v>59</v>
      </c>
      <c r="V20" s="19" t="s">
        <v>60</v>
      </c>
      <c r="W20" s="19" t="s">
        <v>61</v>
      </c>
      <c r="X20" s="19" t="s">
        <v>62</v>
      </c>
      <c r="Y20" s="19" t="s">
        <v>65</v>
      </c>
      <c r="Z20" s="19" t="s">
        <v>64</v>
      </c>
      <c r="AA20" s="19" t="s">
        <v>66</v>
      </c>
      <c r="AB20" s="19" t="s">
        <v>67</v>
      </c>
      <c r="AC20" s="19" t="s">
        <v>63</v>
      </c>
      <c r="AD20" s="19" t="s">
        <v>68</v>
      </c>
      <c r="AE20" s="19" t="s">
        <v>69</v>
      </c>
      <c r="AF20" s="19" t="s">
        <v>70</v>
      </c>
      <c r="AG20" s="19" t="s">
        <v>71</v>
      </c>
      <c r="AH20" s="19" t="s">
        <v>72</v>
      </c>
      <c r="AI20" s="19" t="s">
        <v>73</v>
      </c>
      <c r="AJ20" s="19" t="s">
        <v>74</v>
      </c>
      <c r="AK20" t="s">
        <v>40</v>
      </c>
      <c r="AL20" t="s">
        <v>41</v>
      </c>
      <c r="AM20" t="s">
        <v>42</v>
      </c>
      <c r="AN20" t="s">
        <v>43</v>
      </c>
      <c r="AO20" t="s">
        <v>44</v>
      </c>
      <c r="AP20" t="s">
        <v>47</v>
      </c>
      <c r="AQ20" t="s">
        <v>48</v>
      </c>
      <c r="AR20" t="s">
        <v>49</v>
      </c>
      <c r="AS20" t="s">
        <v>50</v>
      </c>
      <c r="AT20" t="s">
        <v>51</v>
      </c>
    </row>
    <row r="21" spans="1:46" x14ac:dyDescent="0.35">
      <c r="A21" t="s">
        <v>14</v>
      </c>
      <c r="B21">
        <v>18</v>
      </c>
      <c r="C21">
        <v>15</v>
      </c>
      <c r="D21">
        <v>15</v>
      </c>
      <c r="E21">
        <v>12</v>
      </c>
      <c r="F21">
        <v>0</v>
      </c>
      <c r="G21">
        <v>30</v>
      </c>
      <c r="H21">
        <v>21</v>
      </c>
      <c r="I21">
        <v>15</v>
      </c>
      <c r="J21">
        <v>78</v>
      </c>
      <c r="K21">
        <v>63</v>
      </c>
      <c r="L21">
        <v>54</v>
      </c>
      <c r="M21">
        <v>45</v>
      </c>
      <c r="N21">
        <v>39</v>
      </c>
      <c r="O21">
        <v>36</v>
      </c>
      <c r="P21">
        <v>33</v>
      </c>
      <c r="Q21">
        <v>30</v>
      </c>
      <c r="R21">
        <v>27</v>
      </c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</row>
    <row r="22" spans="1:46" x14ac:dyDescent="0.35">
      <c r="A22" t="s">
        <v>15</v>
      </c>
      <c r="B22">
        <v>9</v>
      </c>
      <c r="C22">
        <v>9</v>
      </c>
      <c r="D22">
        <v>6</v>
      </c>
      <c r="E22">
        <v>6</v>
      </c>
      <c r="F22">
        <v>12</v>
      </c>
      <c r="G22">
        <v>0</v>
      </c>
      <c r="H22">
        <v>0</v>
      </c>
      <c r="I22">
        <v>0</v>
      </c>
      <c r="J22">
        <v>0</v>
      </c>
      <c r="K22">
        <v>6</v>
      </c>
      <c r="L22">
        <v>9</v>
      </c>
      <c r="M22">
        <v>9</v>
      </c>
      <c r="N22">
        <v>9</v>
      </c>
      <c r="O22">
        <v>9</v>
      </c>
      <c r="P22">
        <v>6</v>
      </c>
      <c r="Q22">
        <v>6</v>
      </c>
      <c r="R22">
        <v>6</v>
      </c>
      <c r="AK22">
        <v>33</v>
      </c>
      <c r="AL22">
        <v>24</v>
      </c>
      <c r="AM22">
        <v>18</v>
      </c>
      <c r="AN22">
        <v>15</v>
      </c>
      <c r="AO22">
        <v>12</v>
      </c>
      <c r="AP22">
        <v>0</v>
      </c>
      <c r="AQ22">
        <v>15</v>
      </c>
      <c r="AR22">
        <v>0</v>
      </c>
      <c r="AS22">
        <v>0</v>
      </c>
      <c r="AT22">
        <v>0</v>
      </c>
    </row>
    <row r="23" spans="1:46" x14ac:dyDescent="0.35">
      <c r="A23" t="s">
        <v>16</v>
      </c>
      <c r="B23">
        <v>6</v>
      </c>
      <c r="C23">
        <v>3</v>
      </c>
      <c r="D23">
        <v>0</v>
      </c>
      <c r="E23">
        <v>0</v>
      </c>
      <c r="F23">
        <v>6</v>
      </c>
      <c r="G23">
        <v>3</v>
      </c>
      <c r="H23">
        <v>6</v>
      </c>
      <c r="I23">
        <v>9</v>
      </c>
      <c r="J23">
        <v>6</v>
      </c>
      <c r="K23">
        <v>6</v>
      </c>
      <c r="L23">
        <v>21</v>
      </c>
      <c r="M23">
        <v>24</v>
      </c>
      <c r="N23">
        <v>27</v>
      </c>
      <c r="O23">
        <v>21</v>
      </c>
      <c r="P23">
        <v>15</v>
      </c>
      <c r="Q23">
        <v>6</v>
      </c>
      <c r="R23">
        <v>12</v>
      </c>
      <c r="AK23">
        <v>66</v>
      </c>
      <c r="AL23">
        <v>69</v>
      </c>
      <c r="AM23">
        <v>81</v>
      </c>
      <c r="AN23">
        <v>81</v>
      </c>
      <c r="AO23">
        <v>54</v>
      </c>
      <c r="AP23">
        <v>72</v>
      </c>
      <c r="AQ23">
        <v>72</v>
      </c>
      <c r="AR23">
        <v>75</v>
      </c>
      <c r="AS23">
        <v>69</v>
      </c>
      <c r="AT23">
        <v>66</v>
      </c>
    </row>
    <row r="24" spans="1:46" x14ac:dyDescent="0.35">
      <c r="A24" t="s">
        <v>17</v>
      </c>
      <c r="B24">
        <v>12</v>
      </c>
      <c r="C24">
        <v>6</v>
      </c>
      <c r="D24">
        <v>9</v>
      </c>
      <c r="E24">
        <v>9</v>
      </c>
      <c r="F24">
        <v>21</v>
      </c>
      <c r="G24">
        <v>21</v>
      </c>
      <c r="H24">
        <v>18</v>
      </c>
      <c r="I24">
        <v>12</v>
      </c>
      <c r="J24">
        <v>12</v>
      </c>
      <c r="K24">
        <v>12</v>
      </c>
      <c r="L24">
        <v>9</v>
      </c>
      <c r="M24">
        <v>24</v>
      </c>
      <c r="N24">
        <v>48</v>
      </c>
      <c r="O24">
        <v>57</v>
      </c>
      <c r="P24">
        <v>51</v>
      </c>
      <c r="Q24">
        <v>45</v>
      </c>
      <c r="R24">
        <v>93</v>
      </c>
      <c r="AK24">
        <v>207</v>
      </c>
      <c r="AL24">
        <v>171</v>
      </c>
      <c r="AM24">
        <v>231</v>
      </c>
      <c r="AN24">
        <v>288</v>
      </c>
      <c r="AO24">
        <v>288</v>
      </c>
      <c r="AP24">
        <v>315</v>
      </c>
      <c r="AQ24">
        <v>309</v>
      </c>
      <c r="AR24">
        <v>270</v>
      </c>
      <c r="AS24">
        <v>297</v>
      </c>
      <c r="AT24">
        <v>273</v>
      </c>
    </row>
    <row r="25" spans="1:46" x14ac:dyDescent="0.35">
      <c r="A25" t="s">
        <v>18</v>
      </c>
      <c r="B25">
        <v>24</v>
      </c>
      <c r="C25">
        <v>24</v>
      </c>
      <c r="D25">
        <v>21</v>
      </c>
      <c r="E25">
        <v>18</v>
      </c>
      <c r="F25">
        <v>27</v>
      </c>
      <c r="G25">
        <v>27</v>
      </c>
      <c r="H25">
        <v>24</v>
      </c>
      <c r="I25">
        <v>18</v>
      </c>
      <c r="J25">
        <v>18</v>
      </c>
      <c r="K25">
        <v>18</v>
      </c>
      <c r="L25">
        <v>18</v>
      </c>
      <c r="M25">
        <v>18</v>
      </c>
      <c r="N25">
        <v>15</v>
      </c>
      <c r="O25">
        <v>9</v>
      </c>
      <c r="P25">
        <v>9</v>
      </c>
      <c r="Q25">
        <v>12</v>
      </c>
      <c r="R25">
        <v>42</v>
      </c>
      <c r="AK25">
        <v>105</v>
      </c>
      <c r="AL25">
        <v>102</v>
      </c>
      <c r="AM25">
        <v>111</v>
      </c>
      <c r="AN25">
        <v>102</v>
      </c>
      <c r="AO25">
        <v>87</v>
      </c>
      <c r="AP25">
        <v>105</v>
      </c>
      <c r="AQ25">
        <v>135</v>
      </c>
      <c r="AR25">
        <v>186</v>
      </c>
      <c r="AS25">
        <v>228</v>
      </c>
      <c r="AT25">
        <v>243</v>
      </c>
    </row>
    <row r="26" spans="1:46" x14ac:dyDescent="0.35">
      <c r="A26" t="s">
        <v>79</v>
      </c>
      <c r="B26">
        <f>SUBTOTAL(109,Tabla3[1Q14])</f>
        <v>69</v>
      </c>
      <c r="C26">
        <f>SUBTOTAL(109,Tabla3[2Q14])</f>
        <v>57</v>
      </c>
      <c r="D26">
        <f>SUBTOTAL(109,Tabla3[3Q14])</f>
        <v>51</v>
      </c>
      <c r="E26">
        <f>SUBTOTAL(109,Tabla3[4Q14])</f>
        <v>45</v>
      </c>
      <c r="F26">
        <f>SUBTOTAL(109,Tabla3[1Q15])</f>
        <v>66</v>
      </c>
      <c r="G26">
        <f>SUBTOTAL(109,Tabla3[2Q15])</f>
        <v>81</v>
      </c>
      <c r="H26">
        <f>SUBTOTAL(109,Tabla3[3Q15])</f>
        <v>69</v>
      </c>
      <c r="I26">
        <f>SUBTOTAL(109,Tabla3[4Q15])</f>
        <v>54</v>
      </c>
      <c r="J26">
        <f>SUBTOTAL(109,Tabla3[1Q16])</f>
        <v>114</v>
      </c>
      <c r="K26">
        <f>SUBTOTAL(109,Tabla3[2Q16])</f>
        <v>105</v>
      </c>
      <c r="L26">
        <f>SUBTOTAL(109,Tabla3[3Q16])</f>
        <v>111</v>
      </c>
      <c r="M26">
        <f>SUBTOTAL(109,Tabla3[4Q16])</f>
        <v>120</v>
      </c>
      <c r="N26">
        <f>SUBTOTAL(109,Tabla3[1Q17])</f>
        <v>138</v>
      </c>
      <c r="O26">
        <f>SUBTOTAL(109,Tabla3[2Q17])</f>
        <v>132</v>
      </c>
      <c r="P26">
        <f>SUBTOTAL(109,Tabla3[3Q17])</f>
        <v>114</v>
      </c>
      <c r="Q26">
        <f>SUBTOTAL(109,Tabla3[4Q17])</f>
        <v>99</v>
      </c>
      <c r="R26">
        <f>SUBTOTAL(109,Tabla3[1Q18])</f>
        <v>180</v>
      </c>
      <c r="S26">
        <f>SUBTOTAL(109,Tabla3[2Q18])</f>
        <v>0</v>
      </c>
      <c r="T26">
        <f>SUBTOTAL(109,Tabla3[3Q18])</f>
        <v>0</v>
      </c>
      <c r="U26">
        <f>SUBTOTAL(109,Tabla3[4Q18])</f>
        <v>0</v>
      </c>
      <c r="V26">
        <f>SUBTOTAL(109,Tabla3[1Q19])</f>
        <v>0</v>
      </c>
      <c r="W26">
        <f>SUBTOTAL(109,Tabla3[2Q19])</f>
        <v>0</v>
      </c>
      <c r="X26">
        <f>SUBTOTAL(109,Tabla3[3Q19])</f>
        <v>0</v>
      </c>
      <c r="Y26">
        <f>SUBTOTAL(109,Tabla3[4Q19])</f>
        <v>0</v>
      </c>
      <c r="Z26">
        <f>SUBTOTAL(109,Tabla3[1Q20])</f>
        <v>0</v>
      </c>
      <c r="AA26">
        <f>SUBTOTAL(109,Tabla3[2Q20])</f>
        <v>0</v>
      </c>
      <c r="AB26">
        <f>SUBTOTAL(109,Tabla3[3Q20])</f>
        <v>0</v>
      </c>
      <c r="AC26">
        <f>SUBTOTAL(109,Tabla3[4Q20])</f>
        <v>0</v>
      </c>
      <c r="AD26">
        <f>SUBTOTAL(109,Tabla3[1Q21])</f>
        <v>0</v>
      </c>
      <c r="AE26">
        <f>SUBTOTAL(109,Tabla3[2Q21])</f>
        <v>0</v>
      </c>
      <c r="AF26">
        <f>SUBTOTAL(109,Tabla3[3Q21])</f>
        <v>0</v>
      </c>
      <c r="AG26">
        <f>SUBTOTAL(109,Tabla3[4Q21])</f>
        <v>0</v>
      </c>
      <c r="AH26">
        <f>SUBTOTAL(109,Tabla3[1Q22])</f>
        <v>0</v>
      </c>
      <c r="AI26">
        <f>SUBTOTAL(109,Tabla3[2Q22])</f>
        <v>0</v>
      </c>
      <c r="AJ26">
        <f>SUBTOTAL(109,Tabla3[3Q22])</f>
        <v>0</v>
      </c>
      <c r="AK26">
        <f>SUBTOTAL(109,Tabla3[4Q22])</f>
        <v>411</v>
      </c>
      <c r="AL26">
        <f>SUBTOTAL(109,Tabla3[1Q23])</f>
        <v>366</v>
      </c>
      <c r="AM26">
        <f>SUBTOTAL(109,Tabla3[2Q23])</f>
        <v>441</v>
      </c>
      <c r="AN26">
        <f>SUBTOTAL(109,Tabla3[3Q23])</f>
        <v>486</v>
      </c>
      <c r="AO26">
        <f>SUBTOTAL(109,Tabla3[4Q23])</f>
        <v>441</v>
      </c>
      <c r="AP26">
        <f>SUBTOTAL(109,Tabla3[1Q24])</f>
        <v>492</v>
      </c>
      <c r="AQ26">
        <f>SUBTOTAL(109,Tabla3[2Q24])</f>
        <v>531</v>
      </c>
      <c r="AR26">
        <f>SUBTOTAL(109,Tabla3[3Q24])</f>
        <v>531</v>
      </c>
      <c r="AS26">
        <f>SUBTOTAL(109,Tabla3[4Q24])</f>
        <v>594</v>
      </c>
      <c r="AT26">
        <f>SUBTOTAL(109,Tabla3[1Q25])</f>
        <v>582</v>
      </c>
    </row>
    <row r="27" spans="1:46" x14ac:dyDescent="0.35">
      <c r="B27" s="58">
        <v>69</v>
      </c>
      <c r="C27" s="58">
        <v>57</v>
      </c>
      <c r="D27" s="58">
        <v>51</v>
      </c>
      <c r="E27" s="58">
        <v>45</v>
      </c>
      <c r="F27" s="58">
        <v>66</v>
      </c>
      <c r="G27" s="58">
        <v>81</v>
      </c>
      <c r="H27" s="58">
        <v>69</v>
      </c>
      <c r="I27" s="58">
        <v>54</v>
      </c>
      <c r="J27" s="58">
        <v>114</v>
      </c>
      <c r="K27" s="58">
        <v>105</v>
      </c>
      <c r="L27" s="58">
        <v>111</v>
      </c>
      <c r="M27" s="58">
        <v>120</v>
      </c>
      <c r="N27" s="58">
        <v>138</v>
      </c>
      <c r="O27" s="58">
        <v>132</v>
      </c>
      <c r="P27" s="58">
        <v>114</v>
      </c>
      <c r="Q27" s="58">
        <v>99</v>
      </c>
      <c r="R27" s="58">
        <v>180</v>
      </c>
      <c r="S27" s="58">
        <v>224</v>
      </c>
      <c r="T27" s="58">
        <v>182</v>
      </c>
      <c r="U27" s="58">
        <v>175</v>
      </c>
      <c r="V27" s="58">
        <v>208</v>
      </c>
      <c r="W27" s="58">
        <v>311</v>
      </c>
      <c r="X27" s="58">
        <v>280</v>
      </c>
      <c r="Y27" s="58">
        <v>275</v>
      </c>
      <c r="Z27" s="58">
        <v>296</v>
      </c>
      <c r="AA27" s="58">
        <v>236</v>
      </c>
      <c r="AB27" s="58">
        <v>279</v>
      </c>
      <c r="AC27" s="58">
        <v>290</v>
      </c>
      <c r="AD27" s="58">
        <v>301</v>
      </c>
      <c r="AE27" s="58">
        <v>375</v>
      </c>
      <c r="AF27" s="58">
        <v>427</v>
      </c>
      <c r="AG27" s="58">
        <v>383</v>
      </c>
      <c r="AH27" s="58">
        <v>458</v>
      </c>
      <c r="AI27" s="58">
        <v>462</v>
      </c>
      <c r="AJ27" s="58">
        <v>401</v>
      </c>
      <c r="AK27" s="58">
        <v>411</v>
      </c>
      <c r="AL27" s="58">
        <v>366</v>
      </c>
      <c r="AM27" s="58">
        <v>441</v>
      </c>
      <c r="AN27" s="58">
        <v>486</v>
      </c>
      <c r="AO27" s="58">
        <v>441</v>
      </c>
      <c r="AP27" s="58">
        <v>492</v>
      </c>
      <c r="AQ27" s="58">
        <v>531</v>
      </c>
      <c r="AR27" s="58">
        <v>531</v>
      </c>
      <c r="AS27" s="58">
        <v>594</v>
      </c>
      <c r="AT27" s="58">
        <v>582</v>
      </c>
    </row>
    <row r="28" spans="1:46" ht="22.5" x14ac:dyDescent="0.45">
      <c r="A28" s="28" t="s">
        <v>91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46" x14ac:dyDescent="0.35">
      <c r="A29" s="41" t="s">
        <v>25</v>
      </c>
      <c r="B29" s="2" t="s">
        <v>81</v>
      </c>
      <c r="C29" s="2" t="s">
        <v>82</v>
      </c>
      <c r="D29" s="2" t="s">
        <v>83</v>
      </c>
      <c r="E29" s="2" t="s">
        <v>84</v>
      </c>
      <c r="F29" s="2" t="s">
        <v>52</v>
      </c>
      <c r="G29" t="s">
        <v>53</v>
      </c>
      <c r="H29" t="s">
        <v>54</v>
      </c>
      <c r="I29" t="s">
        <v>55</v>
      </c>
      <c r="J29" t="s">
        <v>56</v>
      </c>
      <c r="K29" t="s">
        <v>85</v>
      </c>
      <c r="L29" t="s">
        <v>86</v>
      </c>
      <c r="M29" t="s">
        <v>87</v>
      </c>
    </row>
    <row r="30" spans="1:46" x14ac:dyDescent="0.35">
      <c r="A30" s="41" t="s">
        <v>14</v>
      </c>
      <c r="B30" s="25">
        <f>SUM(B21:E21)</f>
        <v>60</v>
      </c>
      <c r="C30" s="25">
        <f>SUM(F21:I21)</f>
        <v>66</v>
      </c>
      <c r="D30" s="25">
        <f>SUM(J21:M21)</f>
        <v>240</v>
      </c>
      <c r="E30" s="25">
        <f>SUM(N21:Q21)</f>
        <v>138</v>
      </c>
      <c r="F30" s="25">
        <f>SUM(R21:U21)</f>
        <v>27</v>
      </c>
      <c r="G30" s="25">
        <f>SUM(V21:Y21)</f>
        <v>0</v>
      </c>
      <c r="H30" s="44">
        <f>SUM(Z21:AC21)</f>
        <v>0</v>
      </c>
      <c r="I30" s="31">
        <f>SUM(AD21:AG21)</f>
        <v>0</v>
      </c>
      <c r="J30" s="31">
        <f>SUM(AH21:AK21)</f>
        <v>0</v>
      </c>
      <c r="K30" s="31">
        <f>SUM(AL21:AO21)</f>
        <v>0</v>
      </c>
      <c r="L30" s="31">
        <f>SUM(AP21:AS21)</f>
        <v>0</v>
      </c>
      <c r="M30" s="31"/>
    </row>
    <row r="31" spans="1:46" x14ac:dyDescent="0.35">
      <c r="A31" s="41" t="s">
        <v>15</v>
      </c>
      <c r="B31" s="25">
        <f>SUM(B22:E22)</f>
        <v>30</v>
      </c>
      <c r="C31" s="25">
        <f>SUM(F22:I22)</f>
        <v>12</v>
      </c>
      <c r="D31" s="25">
        <f>SUM(J22:M22)</f>
        <v>24</v>
      </c>
      <c r="E31" s="25">
        <f>SUM(N22:Q22)</f>
        <v>30</v>
      </c>
      <c r="F31" s="25">
        <f>SUM(R22:U22)</f>
        <v>6</v>
      </c>
      <c r="G31" s="25">
        <f>SUM(V22:Y22)</f>
        <v>0</v>
      </c>
      <c r="H31" s="44">
        <f>SUM(Z22:AC22)</f>
        <v>0</v>
      </c>
      <c r="I31" s="31">
        <f>SUM(AD22:AG22)</f>
        <v>0</v>
      </c>
      <c r="J31" s="31">
        <f>SUM(AH22:AK22)</f>
        <v>33</v>
      </c>
      <c r="K31" s="31">
        <f>SUM(AL22:AO22)</f>
        <v>69</v>
      </c>
      <c r="L31" s="31">
        <f>SUM(AP22:AS22)</f>
        <v>15</v>
      </c>
      <c r="M31" s="31"/>
    </row>
    <row r="32" spans="1:46" x14ac:dyDescent="0.35">
      <c r="A32" s="41" t="s">
        <v>16</v>
      </c>
      <c r="B32" s="25">
        <f>SUM(B23:E23)</f>
        <v>9</v>
      </c>
      <c r="C32" s="25">
        <f>SUM(F23:I23)</f>
        <v>24</v>
      </c>
      <c r="D32" s="25">
        <f>SUM(J23:M23)</f>
        <v>57</v>
      </c>
      <c r="E32" s="25">
        <f>SUM(N23:Q23)</f>
        <v>69</v>
      </c>
      <c r="F32" s="25">
        <f>SUM(R23:U23)</f>
        <v>12</v>
      </c>
      <c r="G32" s="25">
        <f>SUM(V23:Y23)</f>
        <v>0</v>
      </c>
      <c r="H32" s="44">
        <f>SUM(Z23:AC23)</f>
        <v>0</v>
      </c>
      <c r="I32" s="31">
        <f>SUM(AD23:AG23)</f>
        <v>0</v>
      </c>
      <c r="J32" s="31">
        <f>SUM(AH23:AK23)</f>
        <v>66</v>
      </c>
      <c r="K32" s="31">
        <f>SUM(AL23:AO23)</f>
        <v>285</v>
      </c>
      <c r="L32" s="31">
        <f>SUM(AP23:AS23)</f>
        <v>288</v>
      </c>
      <c r="M32" s="31"/>
    </row>
    <row r="33" spans="1:49" x14ac:dyDescent="0.35">
      <c r="A33" s="41" t="s">
        <v>17</v>
      </c>
      <c r="B33" s="25">
        <f>SUM(B24:E24)</f>
        <v>36</v>
      </c>
      <c r="C33" s="25">
        <f>SUM(F24:I24)</f>
        <v>72</v>
      </c>
      <c r="D33" s="25">
        <f>SUM(J24:M24)</f>
        <v>57</v>
      </c>
      <c r="E33" s="25">
        <f>SUM(N24:Q24)</f>
        <v>201</v>
      </c>
      <c r="F33" s="25">
        <f>SUM(R24:U24)</f>
        <v>93</v>
      </c>
      <c r="G33" s="25">
        <f>SUM(V24:Y24)</f>
        <v>0</v>
      </c>
      <c r="H33" s="44">
        <f>SUM(Z24:AC24)</f>
        <v>0</v>
      </c>
      <c r="I33" s="31">
        <f>SUM(AD24:AG24)</f>
        <v>0</v>
      </c>
      <c r="J33" s="31">
        <f>SUM(AH24:AK24)</f>
        <v>207</v>
      </c>
      <c r="K33" s="31">
        <f>SUM(AL24:AO24)</f>
        <v>978</v>
      </c>
      <c r="L33" s="31">
        <f>SUM(AP24:AS24)</f>
        <v>1191</v>
      </c>
      <c r="M33" s="31"/>
    </row>
    <row r="34" spans="1:49" x14ac:dyDescent="0.35">
      <c r="A34" s="41" t="s">
        <v>18</v>
      </c>
      <c r="B34" s="25">
        <f>SUM(B25:E25)</f>
        <v>87</v>
      </c>
      <c r="C34" s="25">
        <f>SUM(F25:I25)</f>
        <v>96</v>
      </c>
      <c r="D34" s="25">
        <f>SUM(J25:M25)</f>
        <v>72</v>
      </c>
      <c r="E34" s="25">
        <f>SUM(N25:Q25)</f>
        <v>45</v>
      </c>
      <c r="F34" s="25">
        <f>SUM(R25:U25)</f>
        <v>42</v>
      </c>
      <c r="G34" s="25">
        <f>SUM(V25:Y25)</f>
        <v>0</v>
      </c>
      <c r="H34" s="44">
        <f>SUM(Z25:AC25)</f>
        <v>0</v>
      </c>
      <c r="I34" s="31">
        <f>SUM(AD25:AG25)</f>
        <v>0</v>
      </c>
      <c r="J34" s="31">
        <f>SUM(AH25:AK25)</f>
        <v>105</v>
      </c>
      <c r="K34" s="31">
        <f>SUM(AL25:AO25)</f>
        <v>402</v>
      </c>
      <c r="L34" s="31">
        <f>SUM(AP25:AS25)</f>
        <v>654</v>
      </c>
      <c r="M34" s="31"/>
    </row>
    <row r="35" spans="1:49" x14ac:dyDescent="0.35">
      <c r="A35" s="43" t="s">
        <v>19</v>
      </c>
      <c r="B35" s="27">
        <f>SUM(B30:B34)</f>
        <v>222</v>
      </c>
      <c r="C35" s="27">
        <f t="shared" ref="C35" si="6">SUM(C30:C34)</f>
        <v>270</v>
      </c>
      <c r="D35" s="27">
        <f t="shared" ref="D35" si="7">SUM(D30:D34)</f>
        <v>450</v>
      </c>
      <c r="E35" s="27">
        <f t="shared" ref="E35" si="8">SUM(E30:E34)</f>
        <v>483</v>
      </c>
      <c r="F35" s="27">
        <f>SUM(R27:U27)</f>
        <v>761</v>
      </c>
      <c r="G35" s="27">
        <f>SUM(V27:Y27)</f>
        <v>1074</v>
      </c>
      <c r="H35" s="57">
        <f>SUM(Z27:AC27)</f>
        <v>1101</v>
      </c>
      <c r="I35" s="27">
        <f>SUM(AD27:AG27)</f>
        <v>1486</v>
      </c>
      <c r="J35" s="27">
        <f>SUM(AH27:AK27)</f>
        <v>1732</v>
      </c>
      <c r="K35" s="27">
        <f>SUM(K30:K34)</f>
        <v>1734</v>
      </c>
      <c r="L35" s="27">
        <f>SUM(L30:L34)</f>
        <v>2148</v>
      </c>
      <c r="M35" s="27">
        <f t="shared" ref="M35" si="9">SUM(M30:M34)</f>
        <v>0</v>
      </c>
    </row>
    <row r="37" spans="1:49" ht="22.5" x14ac:dyDescent="0.45">
      <c r="A37" s="28" t="s">
        <v>75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19"/>
      <c r="AV37" s="19"/>
      <c r="AW37" s="19"/>
    </row>
    <row r="38" spans="1:49" ht="16" thickBot="1" x14ac:dyDescent="0.4">
      <c r="A38" s="41" t="s">
        <v>79</v>
      </c>
      <c r="B38" s="23" t="s">
        <v>20</v>
      </c>
      <c r="C38" s="23" t="s">
        <v>21</v>
      </c>
      <c r="D38" s="23" t="s">
        <v>22</v>
      </c>
      <c r="E38" s="23" t="s">
        <v>23</v>
      </c>
      <c r="F38" s="23" t="s">
        <v>24</v>
      </c>
      <c r="G38" s="23" t="s">
        <v>0</v>
      </c>
      <c r="H38" s="23" t="s">
        <v>1</v>
      </c>
      <c r="I38" s="23" t="s">
        <v>2</v>
      </c>
      <c r="J38" s="23" t="s">
        <v>3</v>
      </c>
      <c r="K38" s="23" t="s">
        <v>4</v>
      </c>
      <c r="L38" s="23" t="s">
        <v>5</v>
      </c>
      <c r="M38" s="23" t="s">
        <v>6</v>
      </c>
      <c r="N38" s="23" t="s">
        <v>7</v>
      </c>
      <c r="O38" s="23" t="s">
        <v>8</v>
      </c>
      <c r="P38" s="23" t="s">
        <v>9</v>
      </c>
      <c r="Q38" s="23" t="s">
        <v>10</v>
      </c>
      <c r="R38" s="23" t="s">
        <v>11</v>
      </c>
      <c r="S38" s="39" t="s">
        <v>57</v>
      </c>
      <c r="T38" s="40" t="s">
        <v>58</v>
      </c>
      <c r="U38" s="39" t="s">
        <v>59</v>
      </c>
      <c r="V38" s="39" t="s">
        <v>60</v>
      </c>
      <c r="W38" s="39" t="s">
        <v>61</v>
      </c>
      <c r="X38" s="39" t="s">
        <v>62</v>
      </c>
      <c r="Y38" s="39" t="s">
        <v>65</v>
      </c>
      <c r="Z38" s="39" t="s">
        <v>64</v>
      </c>
      <c r="AA38" s="39" t="s">
        <v>66</v>
      </c>
      <c r="AB38" s="39" t="s">
        <v>67</v>
      </c>
      <c r="AC38" s="39" t="s">
        <v>63</v>
      </c>
      <c r="AD38" s="39" t="s">
        <v>68</v>
      </c>
      <c r="AE38" s="39" t="s">
        <v>69</v>
      </c>
      <c r="AF38" s="39" t="s">
        <v>70</v>
      </c>
      <c r="AG38" s="39" t="s">
        <v>71</v>
      </c>
      <c r="AH38" s="39" t="s">
        <v>72</v>
      </c>
      <c r="AI38" s="39" t="s">
        <v>73</v>
      </c>
      <c r="AJ38" s="39" t="s">
        <v>74</v>
      </c>
      <c r="AK38" s="23" t="s">
        <v>40</v>
      </c>
      <c r="AL38" s="23" t="s">
        <v>41</v>
      </c>
      <c r="AM38" s="23" t="s">
        <v>42</v>
      </c>
      <c r="AN38" s="23" t="s">
        <v>43</v>
      </c>
      <c r="AO38" s="23" t="s">
        <v>44</v>
      </c>
      <c r="AP38" s="23" t="s">
        <v>47</v>
      </c>
      <c r="AQ38" s="23" t="s">
        <v>48</v>
      </c>
      <c r="AR38" s="23" t="s">
        <v>49</v>
      </c>
      <c r="AS38" s="23" t="s">
        <v>50</v>
      </c>
      <c r="AT38" s="24" t="s">
        <v>51</v>
      </c>
    </row>
    <row r="39" spans="1:49" ht="16" thickTop="1" x14ac:dyDescent="0.35">
      <c r="A39" s="41" t="s">
        <v>14</v>
      </c>
      <c r="B39">
        <f>B3+B21</f>
        <v>186</v>
      </c>
      <c r="C39">
        <f>C3+C21</f>
        <v>141</v>
      </c>
      <c r="D39">
        <f>D3+D21</f>
        <v>171</v>
      </c>
      <c r="E39">
        <f>E3+E21</f>
        <v>138</v>
      </c>
      <c r="F39">
        <f>F3+F21</f>
        <v>144</v>
      </c>
      <c r="G39">
        <f>G3+G21</f>
        <v>165</v>
      </c>
      <c r="H39">
        <f>H3+H21</f>
        <v>129</v>
      </c>
      <c r="I39">
        <f>I3+I21</f>
        <v>216</v>
      </c>
      <c r="J39">
        <f>J3+J21</f>
        <v>291</v>
      </c>
      <c r="K39">
        <f>K3+K21</f>
        <v>270</v>
      </c>
      <c r="L39">
        <f>L3+L21</f>
        <v>258</v>
      </c>
      <c r="M39">
        <f>M3+M21</f>
        <v>87</v>
      </c>
      <c r="N39">
        <f>N3+N21</f>
        <v>81</v>
      </c>
      <c r="O39">
        <f>O3+O21</f>
        <v>75</v>
      </c>
      <c r="P39">
        <f>P3+P21</f>
        <v>69</v>
      </c>
      <c r="Q39">
        <f>Q3+Q21</f>
        <v>66</v>
      </c>
      <c r="R39">
        <f>R3+R21</f>
        <v>57</v>
      </c>
      <c r="S39">
        <v>93</v>
      </c>
      <c r="T39">
        <v>87</v>
      </c>
      <c r="U39">
        <v>81</v>
      </c>
      <c r="V39">
        <v>75</v>
      </c>
      <c r="W39">
        <v>120</v>
      </c>
      <c r="X39">
        <v>114</v>
      </c>
      <c r="Y39">
        <v>105</v>
      </c>
      <c r="Z39">
        <v>117</v>
      </c>
      <c r="AA39">
        <v>48</v>
      </c>
      <c r="AB39">
        <v>30</v>
      </c>
      <c r="AC39" s="37">
        <f>(AB39+AD39)/2</f>
        <v>31.5</v>
      </c>
      <c r="AD39">
        <v>33</v>
      </c>
      <c r="AE39">
        <v>33</v>
      </c>
      <c r="AF39">
        <v>33</v>
      </c>
      <c r="AG39">
        <v>0</v>
      </c>
      <c r="AH39">
        <v>0</v>
      </c>
      <c r="AI39">
        <v>0</v>
      </c>
      <c r="AJ39">
        <v>0</v>
      </c>
      <c r="AK39">
        <f>AK3+AK21</f>
        <v>0</v>
      </c>
      <c r="AL39">
        <f>AL3+AL21</f>
        <v>0</v>
      </c>
      <c r="AM39">
        <f>AM3+AM21</f>
        <v>0</v>
      </c>
      <c r="AN39">
        <f>AN3+AN21</f>
        <v>0</v>
      </c>
      <c r="AO39">
        <f>AO3+AO21</f>
        <v>0</v>
      </c>
      <c r="AP39">
        <f>AP3+AP21</f>
        <v>0</v>
      </c>
      <c r="AQ39">
        <f>AQ3+AQ21</f>
        <v>0</v>
      </c>
      <c r="AR39">
        <f>AR3+AR21</f>
        <v>0</v>
      </c>
      <c r="AS39">
        <f>AS3+AS21</f>
        <v>0</v>
      </c>
      <c r="AT39">
        <f>AT3+AT21</f>
        <v>0</v>
      </c>
    </row>
    <row r="40" spans="1:49" x14ac:dyDescent="0.35">
      <c r="A40" s="41" t="s">
        <v>15</v>
      </c>
      <c r="B40">
        <f>B4+B22</f>
        <v>144</v>
      </c>
      <c r="C40">
        <f>C4+C22</f>
        <v>99</v>
      </c>
      <c r="D40">
        <f>D4+D22</f>
        <v>81</v>
      </c>
      <c r="E40">
        <f>E4+E22</f>
        <v>225</v>
      </c>
      <c r="F40">
        <f>F4+F22</f>
        <v>267</v>
      </c>
      <c r="G40">
        <f>G4+G22</f>
        <v>240</v>
      </c>
      <c r="H40">
        <f>H4+H22</f>
        <v>228</v>
      </c>
      <c r="I40">
        <f>I4+I22</f>
        <v>39</v>
      </c>
      <c r="J40">
        <f>J4+J22</f>
        <v>6</v>
      </c>
      <c r="K40">
        <f>K4+K22</f>
        <v>15</v>
      </c>
      <c r="L40">
        <f>L4+L22</f>
        <v>45</v>
      </c>
      <c r="M40">
        <f>M4+M22</f>
        <v>207</v>
      </c>
      <c r="N40">
        <f>N4+N22</f>
        <v>102</v>
      </c>
      <c r="O40">
        <f>O4+O22</f>
        <v>78</v>
      </c>
      <c r="P40">
        <f>P4+P22</f>
        <v>138</v>
      </c>
      <c r="Q40">
        <f>Q4+Q22</f>
        <v>96</v>
      </c>
      <c r="R40">
        <f>R4+R22</f>
        <v>150</v>
      </c>
      <c r="S40">
        <v>138</v>
      </c>
      <c r="T40">
        <v>12</v>
      </c>
      <c r="U40">
        <v>6</v>
      </c>
      <c r="V40">
        <v>69</v>
      </c>
      <c r="W40">
        <v>57</v>
      </c>
      <c r="X40">
        <v>45</v>
      </c>
      <c r="Y40">
        <v>45</v>
      </c>
      <c r="Z40">
        <v>39</v>
      </c>
      <c r="AA40">
        <v>33</v>
      </c>
      <c r="AB40">
        <v>111</v>
      </c>
      <c r="AC40" s="37">
        <f t="shared" ref="AC40:AC43" si="10">(AB40+AD40)/2</f>
        <v>84</v>
      </c>
      <c r="AD40">
        <v>57</v>
      </c>
      <c r="AE40">
        <v>69</v>
      </c>
      <c r="AF40">
        <v>78</v>
      </c>
      <c r="AG40">
        <v>75</v>
      </c>
      <c r="AH40">
        <v>93</v>
      </c>
      <c r="AI40">
        <v>90</v>
      </c>
      <c r="AJ40">
        <v>129</v>
      </c>
      <c r="AK40">
        <f>AK4+AK22</f>
        <v>111</v>
      </c>
      <c r="AL40">
        <f>AL4+AL22</f>
        <v>96</v>
      </c>
      <c r="AM40">
        <f>AM4+AM22</f>
        <v>78</v>
      </c>
      <c r="AN40">
        <f>AN4+AN22</f>
        <v>72</v>
      </c>
      <c r="AO40">
        <f>AO4+AO22</f>
        <v>63</v>
      </c>
      <c r="AP40">
        <f>AP4+AP22</f>
        <v>60</v>
      </c>
      <c r="AQ40">
        <f>AQ4+AQ22</f>
        <v>75</v>
      </c>
      <c r="AR40">
        <f>AR4+AR22</f>
        <v>57</v>
      </c>
      <c r="AS40">
        <f>AS4+AS22</f>
        <v>45</v>
      </c>
      <c r="AT40">
        <f>AT4+AT22</f>
        <v>0</v>
      </c>
    </row>
    <row r="41" spans="1:49" x14ac:dyDescent="0.35">
      <c r="A41" s="41" t="s">
        <v>16</v>
      </c>
      <c r="B41">
        <f>B5+B23</f>
        <v>51</v>
      </c>
      <c r="C41">
        <f>C5+C23</f>
        <v>42</v>
      </c>
      <c r="D41">
        <f>D5+D23</f>
        <v>33</v>
      </c>
      <c r="E41">
        <f>E5+E23</f>
        <v>33</v>
      </c>
      <c r="F41">
        <f>F5+F23</f>
        <v>57</v>
      </c>
      <c r="G41">
        <f>G5+G23</f>
        <v>54</v>
      </c>
      <c r="H41">
        <f>H5+H23</f>
        <v>54</v>
      </c>
      <c r="I41">
        <f>I5+I23</f>
        <v>57</v>
      </c>
      <c r="J41">
        <f>J5+J23</f>
        <v>51</v>
      </c>
      <c r="K41">
        <f>K5+K23</f>
        <v>48</v>
      </c>
      <c r="L41">
        <f>L5+L23</f>
        <v>78</v>
      </c>
      <c r="M41">
        <f>M5+M23</f>
        <v>78</v>
      </c>
      <c r="N41">
        <f>N5+N23</f>
        <v>57</v>
      </c>
      <c r="O41">
        <f>O5+O23</f>
        <v>51</v>
      </c>
      <c r="P41">
        <f>P5+P23</f>
        <v>39</v>
      </c>
      <c r="Q41">
        <f>Q5+Q23</f>
        <v>21</v>
      </c>
      <c r="R41">
        <f>R5+R23</f>
        <v>48</v>
      </c>
      <c r="S41">
        <v>108</v>
      </c>
      <c r="T41">
        <v>147</v>
      </c>
      <c r="U41">
        <v>147</v>
      </c>
      <c r="V41">
        <v>141</v>
      </c>
      <c r="W41">
        <v>186</v>
      </c>
      <c r="X41">
        <v>171</v>
      </c>
      <c r="Y41">
        <v>162</v>
      </c>
      <c r="Z41">
        <v>177</v>
      </c>
      <c r="AA41">
        <v>165</v>
      </c>
      <c r="AB41">
        <v>168</v>
      </c>
      <c r="AC41" s="37">
        <f t="shared" si="10"/>
        <v>168</v>
      </c>
      <c r="AD41">
        <v>168</v>
      </c>
      <c r="AE41">
        <v>198</v>
      </c>
      <c r="AF41">
        <v>180</v>
      </c>
      <c r="AG41">
        <v>135</v>
      </c>
      <c r="AH41">
        <v>144</v>
      </c>
      <c r="AI41">
        <v>165</v>
      </c>
      <c r="AJ41">
        <v>108</v>
      </c>
      <c r="AK41">
        <f>AK5+AK23</f>
        <v>93</v>
      </c>
      <c r="AL41">
        <f>AL5+AL23</f>
        <v>96</v>
      </c>
      <c r="AM41">
        <f>AM5+AM23</f>
        <v>105</v>
      </c>
      <c r="AN41">
        <f>AN5+AN23</f>
        <v>99</v>
      </c>
      <c r="AO41">
        <f>AO5+AO23</f>
        <v>69</v>
      </c>
      <c r="AP41">
        <f>AP5+AP23</f>
        <v>126</v>
      </c>
      <c r="AQ41">
        <f>AQ5+AQ23</f>
        <v>108</v>
      </c>
      <c r="AR41">
        <f>AR5+AR23</f>
        <v>126</v>
      </c>
      <c r="AS41">
        <f>AS5+AS23</f>
        <v>189</v>
      </c>
      <c r="AT41">
        <f>AT5+AT23</f>
        <v>186</v>
      </c>
    </row>
    <row r="42" spans="1:49" x14ac:dyDescent="0.35">
      <c r="A42" s="41" t="s">
        <v>17</v>
      </c>
      <c r="B42">
        <f>B6+B24</f>
        <v>33</v>
      </c>
      <c r="C42">
        <f>C6+C24</f>
        <v>18</v>
      </c>
      <c r="D42">
        <f>D6+D24</f>
        <v>18</v>
      </c>
      <c r="E42">
        <f>E6+E24</f>
        <v>15</v>
      </c>
      <c r="F42">
        <f>F6+F24</f>
        <v>27</v>
      </c>
      <c r="G42">
        <f>G6+G24</f>
        <v>27</v>
      </c>
      <c r="H42">
        <f>H6+H24</f>
        <v>27</v>
      </c>
      <c r="I42">
        <f>I6+I24</f>
        <v>36</v>
      </c>
      <c r="J42">
        <f>J6+J24</f>
        <v>39</v>
      </c>
      <c r="K42">
        <f>K6+K24</f>
        <v>39</v>
      </c>
      <c r="L42">
        <f>L6+L24</f>
        <v>33</v>
      </c>
      <c r="M42">
        <f>M6+M24</f>
        <v>63</v>
      </c>
      <c r="N42">
        <f>N6+N24</f>
        <v>81</v>
      </c>
      <c r="O42">
        <f>O6+O24</f>
        <v>93</v>
      </c>
      <c r="P42">
        <f>P6+P24</f>
        <v>90</v>
      </c>
      <c r="Q42">
        <f>Q6+Q24</f>
        <v>69</v>
      </c>
      <c r="R42">
        <f>R6+R24</f>
        <v>120</v>
      </c>
      <c r="S42">
        <v>153</v>
      </c>
      <c r="T42">
        <v>135</v>
      </c>
      <c r="U42">
        <v>120</v>
      </c>
      <c r="V42">
        <v>126</v>
      </c>
      <c r="W42">
        <v>252</v>
      </c>
      <c r="X42">
        <v>201</v>
      </c>
      <c r="Y42">
        <v>192</v>
      </c>
      <c r="Z42">
        <v>195</v>
      </c>
      <c r="AA42">
        <v>162</v>
      </c>
      <c r="AB42">
        <v>165</v>
      </c>
      <c r="AC42" s="37">
        <f t="shared" si="10"/>
        <v>184.5</v>
      </c>
      <c r="AD42">
        <v>204</v>
      </c>
      <c r="AE42">
        <v>279</v>
      </c>
      <c r="AF42">
        <v>303</v>
      </c>
      <c r="AG42">
        <v>306</v>
      </c>
      <c r="AH42">
        <v>378</v>
      </c>
      <c r="AI42">
        <v>342</v>
      </c>
      <c r="AJ42">
        <v>273</v>
      </c>
      <c r="AK42">
        <f>AK6+AK24</f>
        <v>234</v>
      </c>
      <c r="AL42">
        <f>AL6+AL24</f>
        <v>201</v>
      </c>
      <c r="AM42">
        <f>AM6+AM24</f>
        <v>258</v>
      </c>
      <c r="AN42">
        <f>AN6+AN24</f>
        <v>312</v>
      </c>
      <c r="AO42">
        <f>AO6+AO24</f>
        <v>327</v>
      </c>
      <c r="AP42">
        <f>AP6+AP24</f>
        <v>348</v>
      </c>
      <c r="AQ42">
        <f>AQ6+AQ24</f>
        <v>330</v>
      </c>
      <c r="AR42">
        <f>AR6+AR24</f>
        <v>285</v>
      </c>
      <c r="AS42">
        <f>AS6+AS24</f>
        <v>312</v>
      </c>
      <c r="AT42">
        <f>AT6+AT24</f>
        <v>294</v>
      </c>
    </row>
    <row r="43" spans="1:49" x14ac:dyDescent="0.35">
      <c r="A43" s="41" t="s">
        <v>18</v>
      </c>
      <c r="B43">
        <f>B7+B25</f>
        <v>30</v>
      </c>
      <c r="C43">
        <f>C7+C25</f>
        <v>27</v>
      </c>
      <c r="D43">
        <f>D7+D25</f>
        <v>24</v>
      </c>
      <c r="E43">
        <f>E7+E25</f>
        <v>21</v>
      </c>
      <c r="F43">
        <f>F7+F25</f>
        <v>30</v>
      </c>
      <c r="G43">
        <f>G7+G25</f>
        <v>30</v>
      </c>
      <c r="H43">
        <f>H7+H25</f>
        <v>27</v>
      </c>
      <c r="I43">
        <f>I7+I25</f>
        <v>21</v>
      </c>
      <c r="J43">
        <f>J7+J25</f>
        <v>21</v>
      </c>
      <c r="K43">
        <f>K7+K25</f>
        <v>21</v>
      </c>
      <c r="L43">
        <f>L7+L25</f>
        <v>21</v>
      </c>
      <c r="M43">
        <f>M7+M25</f>
        <v>27</v>
      </c>
      <c r="N43">
        <f>N7+N25</f>
        <v>24</v>
      </c>
      <c r="O43">
        <f>O7+O25</f>
        <v>18</v>
      </c>
      <c r="P43">
        <f>P7+P25</f>
        <v>18</v>
      </c>
      <c r="Q43">
        <f>Q7+Q25</f>
        <v>21</v>
      </c>
      <c r="R43">
        <f>R7+R25</f>
        <v>48</v>
      </c>
      <c r="S43">
        <v>69</v>
      </c>
      <c r="T43">
        <v>57</v>
      </c>
      <c r="U43">
        <v>51</v>
      </c>
      <c r="V43">
        <v>51</v>
      </c>
      <c r="W43">
        <v>51</v>
      </c>
      <c r="X43">
        <v>48</v>
      </c>
      <c r="Y43">
        <v>45</v>
      </c>
      <c r="Z43">
        <v>42</v>
      </c>
      <c r="AA43">
        <v>33</v>
      </c>
      <c r="AB43">
        <v>30</v>
      </c>
      <c r="AC43" s="37">
        <f t="shared" si="10"/>
        <v>40.5</v>
      </c>
      <c r="AD43">
        <v>51</v>
      </c>
      <c r="AE43">
        <v>42</v>
      </c>
      <c r="AF43">
        <v>93</v>
      </c>
      <c r="AG43">
        <v>84</v>
      </c>
      <c r="AH43">
        <v>84</v>
      </c>
      <c r="AI43">
        <v>90</v>
      </c>
      <c r="AJ43">
        <v>72</v>
      </c>
      <c r="AK43">
        <f>AK7+AK25</f>
        <v>105</v>
      </c>
      <c r="AL43">
        <f>AL7+AL25</f>
        <v>102</v>
      </c>
      <c r="AM43">
        <f>AM7+AM25</f>
        <v>120</v>
      </c>
      <c r="AN43">
        <f>AN7+AN25</f>
        <v>105</v>
      </c>
      <c r="AO43">
        <f>AO7+AO25</f>
        <v>90</v>
      </c>
      <c r="AP43">
        <f>AP7+AP25</f>
        <v>108</v>
      </c>
      <c r="AQ43">
        <f>AQ7+AQ25</f>
        <v>138</v>
      </c>
      <c r="AR43">
        <f>AR7+AR25</f>
        <v>189</v>
      </c>
      <c r="AS43">
        <f>AS7+AS25</f>
        <v>237</v>
      </c>
      <c r="AT43">
        <f>AT7+AT25</f>
        <v>264</v>
      </c>
    </row>
    <row r="44" spans="1:49" x14ac:dyDescent="0.35">
      <c r="A44" s="42" t="s">
        <v>79</v>
      </c>
      <c r="B44">
        <f>SUBTOTAL(109,Tabla5[1Q14])</f>
        <v>444</v>
      </c>
      <c r="C44">
        <f>SUBTOTAL(109,Tabla5[2Q14])</f>
        <v>327</v>
      </c>
      <c r="D44">
        <f>SUBTOTAL(109,Tabla5[3Q14])</f>
        <v>327</v>
      </c>
      <c r="E44">
        <f>SUBTOTAL(109,Tabla5[4Q14])</f>
        <v>432</v>
      </c>
      <c r="F44">
        <f>SUBTOTAL(109,Tabla5[1Q15])</f>
        <v>525</v>
      </c>
      <c r="G44">
        <f>SUBTOTAL(109,Tabla5[2Q15])</f>
        <v>516</v>
      </c>
      <c r="H44">
        <f>SUBTOTAL(109,Tabla5[3Q15])</f>
        <v>465</v>
      </c>
      <c r="I44">
        <f>SUBTOTAL(109,Tabla5[4Q15])</f>
        <v>369</v>
      </c>
      <c r="J44">
        <f>SUBTOTAL(109,Tabla5[1Q16])</f>
        <v>408</v>
      </c>
      <c r="K44">
        <f>SUBTOTAL(109,Tabla5[2Q16])</f>
        <v>393</v>
      </c>
      <c r="L44">
        <f>SUBTOTAL(109,Tabla5[3Q16])</f>
        <v>435</v>
      </c>
      <c r="M44">
        <f>SUBTOTAL(109,Tabla5[4Q16])</f>
        <v>462</v>
      </c>
      <c r="N44">
        <f>SUBTOTAL(109,Tabla5[1Q17])</f>
        <v>345</v>
      </c>
      <c r="O44">
        <f>SUBTOTAL(109,Tabla5[2Q17])</f>
        <v>315</v>
      </c>
      <c r="P44">
        <f>SUBTOTAL(109,Tabla5[3Q17])</f>
        <v>354</v>
      </c>
      <c r="Q44">
        <f>SUBTOTAL(109,Tabla5[4Q17])</f>
        <v>273</v>
      </c>
      <c r="R44">
        <f>SUBTOTAL(109,Tabla5[1Q18])</f>
        <v>423</v>
      </c>
      <c r="S44">
        <f>SUBTOTAL(109,Tabla5[2Q18])</f>
        <v>561</v>
      </c>
      <c r="T44">
        <f>SUBTOTAL(109,Tabla5[3Q18])</f>
        <v>438</v>
      </c>
      <c r="U44">
        <f>SUBTOTAL(109,Tabla5[4Q18])</f>
        <v>405</v>
      </c>
      <c r="V44">
        <f>SUBTOTAL(109,Tabla5[1Q19])</f>
        <v>462</v>
      </c>
      <c r="W44">
        <f>SUBTOTAL(109,Tabla5[2Q19])</f>
        <v>666</v>
      </c>
      <c r="X44">
        <f>SUBTOTAL(109,Tabla5[3Q19])</f>
        <v>579</v>
      </c>
      <c r="Y44">
        <f>SUBTOTAL(109,Tabla5[4Q19])</f>
        <v>549</v>
      </c>
      <c r="Z44">
        <f>SUBTOTAL(109,Tabla5[1Q20])</f>
        <v>570</v>
      </c>
      <c r="AA44">
        <f>SUBTOTAL(109,Tabla5[2Q20])</f>
        <v>441</v>
      </c>
      <c r="AB44">
        <f>SUBTOTAL(109,Tabla5[3Q20])</f>
        <v>504</v>
      </c>
      <c r="AC44" s="37">
        <f>SUBTOTAL(109,Tabla5[4Q20])</f>
        <v>508.5</v>
      </c>
      <c r="AD44">
        <f>SUBTOTAL(109,Tabla5[1Q21])</f>
        <v>513</v>
      </c>
      <c r="AE44">
        <f>SUBTOTAL(109,Tabla5[2Q21])</f>
        <v>621</v>
      </c>
      <c r="AF44">
        <f>SUBTOTAL(109,Tabla5[3Q21])</f>
        <v>687</v>
      </c>
      <c r="AG44">
        <f>SUBTOTAL(109,Tabla5[4Q21])</f>
        <v>600</v>
      </c>
      <c r="AH44">
        <f>SUBTOTAL(109,Tabla5[1Q22])</f>
        <v>699</v>
      </c>
      <c r="AI44">
        <f>SUBTOTAL(109,Tabla5[2Q22])</f>
        <v>687</v>
      </c>
      <c r="AJ44">
        <f>SUBTOTAL(109,Tabla5[3Q22])</f>
        <v>582</v>
      </c>
      <c r="AK44">
        <f>SUBTOTAL(109,Tabla5[4Q22])</f>
        <v>543</v>
      </c>
      <c r="AL44">
        <f>SUBTOTAL(109,Tabla5[1Q23])</f>
        <v>495</v>
      </c>
      <c r="AM44">
        <f>SUBTOTAL(109,Tabla5[2Q23])</f>
        <v>561</v>
      </c>
      <c r="AN44">
        <f>SUBTOTAL(109,Tabla5[3Q23])</f>
        <v>588</v>
      </c>
      <c r="AO44">
        <f>SUBTOTAL(109,Tabla5[4Q23])</f>
        <v>549</v>
      </c>
      <c r="AP44">
        <f>SUBTOTAL(109,Tabla5[1Q24])</f>
        <v>642</v>
      </c>
      <c r="AQ44">
        <f>SUBTOTAL(109,Tabla5[2Q24])</f>
        <v>651</v>
      </c>
      <c r="AR44">
        <f>SUBTOTAL(109,Tabla5[3Q24])</f>
        <v>657</v>
      </c>
      <c r="AS44">
        <f>SUBTOTAL(109,Tabla5[4Q24])</f>
        <v>783</v>
      </c>
      <c r="AT44">
        <f>SUBTOTAL(109,Tabla5[1Q25])</f>
        <v>744</v>
      </c>
    </row>
    <row r="45" spans="1:49" x14ac:dyDescent="0.35">
      <c r="B45" s="58">
        <v>444</v>
      </c>
      <c r="C45" s="58">
        <v>327</v>
      </c>
      <c r="D45" s="58">
        <v>327</v>
      </c>
      <c r="E45" s="58">
        <v>432</v>
      </c>
      <c r="F45" s="58">
        <v>525</v>
      </c>
      <c r="G45" s="58">
        <v>516</v>
      </c>
      <c r="H45" s="58">
        <v>465</v>
      </c>
      <c r="I45" s="58">
        <v>369</v>
      </c>
      <c r="J45" s="58">
        <v>408</v>
      </c>
      <c r="K45" s="58">
        <v>393</v>
      </c>
      <c r="L45" s="58">
        <v>435</v>
      </c>
      <c r="M45" s="58">
        <v>462</v>
      </c>
      <c r="N45" s="58">
        <v>345</v>
      </c>
      <c r="O45" s="58">
        <v>315</v>
      </c>
      <c r="P45" s="58">
        <v>354</v>
      </c>
      <c r="Q45" s="58">
        <v>273</v>
      </c>
      <c r="R45" s="58">
        <v>423</v>
      </c>
      <c r="S45" s="58">
        <v>561</v>
      </c>
      <c r="T45" s="58">
        <v>438</v>
      </c>
      <c r="U45" s="58">
        <v>405</v>
      </c>
      <c r="V45" s="58">
        <v>462</v>
      </c>
      <c r="W45" s="58">
        <v>666</v>
      </c>
      <c r="X45" s="58">
        <v>579</v>
      </c>
      <c r="Y45" s="58">
        <v>549</v>
      </c>
      <c r="Z45" s="58">
        <v>570</v>
      </c>
      <c r="AA45" s="58">
        <v>441</v>
      </c>
      <c r="AB45" s="58">
        <v>504</v>
      </c>
      <c r="AC45" s="58">
        <v>509</v>
      </c>
      <c r="AD45" s="58">
        <v>513</v>
      </c>
      <c r="AE45" s="58">
        <v>621</v>
      </c>
      <c r="AF45" s="58">
        <v>687</v>
      </c>
      <c r="AG45" s="58">
        <v>600</v>
      </c>
      <c r="AH45" s="58">
        <v>699</v>
      </c>
      <c r="AI45" s="58">
        <v>687</v>
      </c>
      <c r="AJ45" s="58">
        <v>582</v>
      </c>
      <c r="AK45" s="58">
        <v>543</v>
      </c>
      <c r="AL45" s="58">
        <v>495</v>
      </c>
      <c r="AM45" s="58">
        <v>561</v>
      </c>
      <c r="AN45" s="58">
        <v>588</v>
      </c>
      <c r="AO45" s="58">
        <v>549</v>
      </c>
      <c r="AP45" s="58">
        <v>642</v>
      </c>
      <c r="AQ45" s="58">
        <v>651</v>
      </c>
      <c r="AR45" s="58">
        <v>657</v>
      </c>
      <c r="AS45" s="58">
        <v>783</v>
      </c>
      <c r="AT45" s="58">
        <v>744</v>
      </c>
    </row>
    <row r="46" spans="1:49" x14ac:dyDescent="0.35"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</row>
    <row r="47" spans="1:49" ht="22.5" x14ac:dyDescent="0.45">
      <c r="A47" s="28" t="s">
        <v>80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W47" s="33"/>
      <c r="X47" s="33"/>
      <c r="Y47" s="33"/>
      <c r="Z47" s="33"/>
      <c r="AA47" s="33"/>
      <c r="AB47" s="33"/>
      <c r="AC47" s="33"/>
      <c r="AD47" s="33"/>
      <c r="AE47" s="34"/>
      <c r="AF47" s="35"/>
      <c r="AG47" s="35"/>
      <c r="AH47" s="35"/>
      <c r="AI47" s="35"/>
      <c r="AJ47" s="36"/>
    </row>
    <row r="48" spans="1:49" x14ac:dyDescent="0.35">
      <c r="A48" s="41" t="s">
        <v>25</v>
      </c>
      <c r="B48" s="2" t="s">
        <v>81</v>
      </c>
      <c r="C48" s="2" t="s">
        <v>82</v>
      </c>
      <c r="D48" s="2" t="s">
        <v>83</v>
      </c>
      <c r="E48" s="2" t="s">
        <v>84</v>
      </c>
      <c r="F48" s="2" t="s">
        <v>52</v>
      </c>
      <c r="G48" t="s">
        <v>53</v>
      </c>
      <c r="H48" t="s">
        <v>54</v>
      </c>
      <c r="I48" t="s">
        <v>55</v>
      </c>
      <c r="J48" t="s">
        <v>56</v>
      </c>
      <c r="K48" t="s">
        <v>85</v>
      </c>
      <c r="L48" t="s">
        <v>86</v>
      </c>
      <c r="M48" t="s">
        <v>87</v>
      </c>
      <c r="W48" s="34"/>
      <c r="X48" s="35"/>
      <c r="Y48" s="35"/>
      <c r="Z48" s="35"/>
      <c r="AA48" s="35"/>
      <c r="AB48" s="36"/>
      <c r="AC48" s="33"/>
      <c r="AD48" s="33"/>
      <c r="AE48" s="33"/>
      <c r="AF48" s="33"/>
      <c r="AG48" s="33"/>
      <c r="AH48" s="33"/>
      <c r="AI48" s="33"/>
      <c r="AJ48" s="33"/>
    </row>
    <row r="49" spans="1:36" x14ac:dyDescent="0.35">
      <c r="A49" s="41" t="s">
        <v>14</v>
      </c>
      <c r="B49" s="25">
        <f>SUM(B39:E39)</f>
        <v>636</v>
      </c>
      <c r="C49" s="25">
        <f>SUM(F39:I39)</f>
        <v>654</v>
      </c>
      <c r="D49" s="25">
        <f>SUM(J39:M39)</f>
        <v>906</v>
      </c>
      <c r="E49" s="25">
        <f>SUM(N39:Q39)</f>
        <v>291</v>
      </c>
      <c r="F49" s="25">
        <f>SUM(R39:U39)</f>
        <v>318</v>
      </c>
      <c r="G49" s="25">
        <f>SUM(V39:Y39)</f>
        <v>414</v>
      </c>
      <c r="H49" s="44">
        <f>SUM(Z39:AC39)</f>
        <v>226.5</v>
      </c>
      <c r="I49" s="31">
        <f>SUM(AD39:AG39)</f>
        <v>99</v>
      </c>
      <c r="J49" s="31">
        <f>SUM(AH39:AK39)</f>
        <v>0</v>
      </c>
      <c r="K49" s="31">
        <f>SUM(AL39:AO39)</f>
        <v>0</v>
      </c>
      <c r="L49" s="31">
        <f>SUM(AP39:AS39)</f>
        <v>0</v>
      </c>
      <c r="M49" s="31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</row>
    <row r="50" spans="1:36" x14ac:dyDescent="0.35">
      <c r="A50" s="41" t="s">
        <v>15</v>
      </c>
      <c r="B50" s="25">
        <f>SUM(B40:E40)</f>
        <v>549</v>
      </c>
      <c r="C50" s="25">
        <f>SUM(F40:I40)</f>
        <v>774</v>
      </c>
      <c r="D50" s="25">
        <f>SUM(J40:M40)</f>
        <v>273</v>
      </c>
      <c r="E50" s="25">
        <f>SUM(N40:Q40)</f>
        <v>414</v>
      </c>
      <c r="F50" s="25">
        <f t="shared" ref="F50:F53" si="11">SUM(R40:U40)</f>
        <v>306</v>
      </c>
      <c r="G50" s="25">
        <f>SUM(V40:Y40)</f>
        <v>216</v>
      </c>
      <c r="H50" s="44">
        <f>SUM(Z40:AC40)</f>
        <v>267</v>
      </c>
      <c r="I50" s="31">
        <f>SUM(AD40:AG40)</f>
        <v>279</v>
      </c>
      <c r="J50" s="31">
        <f>SUM(AH40:AK40)</f>
        <v>423</v>
      </c>
      <c r="K50" s="31">
        <f>SUM(AL40:AO40)</f>
        <v>309</v>
      </c>
      <c r="L50" s="31">
        <f>SUM(AP40:AS40)</f>
        <v>237</v>
      </c>
      <c r="M50" s="31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</row>
    <row r="51" spans="1:36" x14ac:dyDescent="0.35">
      <c r="A51" s="41" t="s">
        <v>16</v>
      </c>
      <c r="B51" s="25">
        <f>SUM(B41:E41)</f>
        <v>159</v>
      </c>
      <c r="C51" s="25">
        <f>SUM(F41:I41)</f>
        <v>222</v>
      </c>
      <c r="D51" s="25">
        <f>SUM(J41:M41)</f>
        <v>255</v>
      </c>
      <c r="E51" s="25">
        <f>SUM(N41:Q41)</f>
        <v>168</v>
      </c>
      <c r="F51" s="25">
        <f t="shared" si="11"/>
        <v>450</v>
      </c>
      <c r="G51" s="25">
        <f>SUM(V41:Y41)</f>
        <v>660</v>
      </c>
      <c r="H51" s="44">
        <f>SUM(Z41:AC41)</f>
        <v>678</v>
      </c>
      <c r="I51" s="31">
        <f>SUM(AD41:AG41)</f>
        <v>681</v>
      </c>
      <c r="J51" s="31">
        <f>SUM(AH41:AK41)</f>
        <v>510</v>
      </c>
      <c r="K51" s="31">
        <f>SUM(AL41:AO41)</f>
        <v>369</v>
      </c>
      <c r="L51" s="31">
        <f>SUM(AP41:AS41)</f>
        <v>549</v>
      </c>
      <c r="M51" s="31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</row>
    <row r="52" spans="1:36" x14ac:dyDescent="0.35">
      <c r="A52" s="41" t="s">
        <v>17</v>
      </c>
      <c r="B52" s="25">
        <f>SUM(B42:E42)</f>
        <v>84</v>
      </c>
      <c r="C52" s="25">
        <f>SUM(F42:I42)</f>
        <v>117</v>
      </c>
      <c r="D52" s="25">
        <f>SUM(J42:M42)</f>
        <v>174</v>
      </c>
      <c r="E52" s="25">
        <f>SUM(N42:Q42)</f>
        <v>333</v>
      </c>
      <c r="F52" s="25">
        <f t="shared" si="11"/>
        <v>528</v>
      </c>
      <c r="G52" s="25">
        <f>SUM(V42:Y42)</f>
        <v>771</v>
      </c>
      <c r="H52" s="44">
        <f>SUM(Z42:AC42)</f>
        <v>706.5</v>
      </c>
      <c r="I52" s="31">
        <f>SUM(AD42:AG42)</f>
        <v>1092</v>
      </c>
      <c r="J52" s="31">
        <f>SUM(AH42:AK42)</f>
        <v>1227</v>
      </c>
      <c r="K52" s="31">
        <f>SUM(AL42:AO42)</f>
        <v>1098</v>
      </c>
      <c r="L52" s="31">
        <f>SUM(AP42:AS42)</f>
        <v>1275</v>
      </c>
      <c r="M52" s="31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</row>
    <row r="53" spans="1:36" x14ac:dyDescent="0.35">
      <c r="A53" s="41" t="s">
        <v>18</v>
      </c>
      <c r="B53" s="25">
        <f>SUM(B43:E43)</f>
        <v>102</v>
      </c>
      <c r="C53" s="25">
        <f>SUM(F43:I43)</f>
        <v>108</v>
      </c>
      <c r="D53" s="25">
        <f>SUM(J43:M43)</f>
        <v>90</v>
      </c>
      <c r="E53" s="25">
        <f>SUM(N43:Q43)</f>
        <v>81</v>
      </c>
      <c r="F53" s="25">
        <f t="shared" si="11"/>
        <v>225</v>
      </c>
      <c r="G53" s="25">
        <f>SUM(V43:Y43)</f>
        <v>195</v>
      </c>
      <c r="H53" s="44">
        <f>SUM(Z43:AC43)</f>
        <v>145.5</v>
      </c>
      <c r="I53" s="31">
        <f>SUM(AD43:AG43)</f>
        <v>270</v>
      </c>
      <c r="J53" s="31">
        <f>SUM(AH43:AK43)</f>
        <v>351</v>
      </c>
      <c r="K53" s="31">
        <f>SUM(AL43:AO43)</f>
        <v>417</v>
      </c>
      <c r="L53" s="31">
        <f>SUM(AP43:AS43)</f>
        <v>672</v>
      </c>
      <c r="M53" s="31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</row>
    <row r="54" spans="1:36" x14ac:dyDescent="0.35">
      <c r="A54" s="43" t="s">
        <v>19</v>
      </c>
      <c r="B54" s="27">
        <f>SUM(B49:B53)</f>
        <v>1530</v>
      </c>
      <c r="C54" s="27">
        <f t="shared" ref="C54:M54" si="12">SUM(C49:C53)</f>
        <v>1875</v>
      </c>
      <c r="D54" s="27">
        <f t="shared" si="12"/>
        <v>1698</v>
      </c>
      <c r="E54" s="27">
        <f t="shared" si="12"/>
        <v>1287</v>
      </c>
      <c r="F54" s="27">
        <f t="shared" si="12"/>
        <v>1827</v>
      </c>
      <c r="G54" s="27">
        <f t="shared" si="12"/>
        <v>2256</v>
      </c>
      <c r="H54" s="57">
        <f t="shared" si="12"/>
        <v>2023.5</v>
      </c>
      <c r="I54" s="27">
        <f t="shared" si="12"/>
        <v>2421</v>
      </c>
      <c r="J54" s="27">
        <f t="shared" si="12"/>
        <v>2511</v>
      </c>
      <c r="K54" s="27">
        <f t="shared" si="12"/>
        <v>2193</v>
      </c>
      <c r="L54" s="27">
        <f t="shared" si="12"/>
        <v>2733</v>
      </c>
      <c r="M54" s="27">
        <f t="shared" si="12"/>
        <v>0</v>
      </c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</row>
    <row r="55" spans="1:36" x14ac:dyDescent="0.35">
      <c r="V55" s="30"/>
      <c r="W55" s="60"/>
      <c r="X55" s="60"/>
      <c r="Y55" s="60"/>
      <c r="Z55" s="60"/>
      <c r="AA55" s="60"/>
      <c r="AB55" s="60"/>
      <c r="AC55" s="60"/>
      <c r="AD55" s="60"/>
      <c r="AE55" s="33"/>
      <c r="AF55" s="33"/>
      <c r="AG55" s="33"/>
      <c r="AH55" s="33"/>
      <c r="AI55" s="33"/>
      <c r="AJ55" s="33"/>
    </row>
    <row r="56" spans="1:36" x14ac:dyDescent="0.35">
      <c r="A56" s="32" t="s">
        <v>78</v>
      </c>
      <c r="B56" t="s">
        <v>90</v>
      </c>
      <c r="D56" s="32" t="s">
        <v>78</v>
      </c>
      <c r="E56" t="s">
        <v>92</v>
      </c>
      <c r="G56" s="32" t="s">
        <v>78</v>
      </c>
      <c r="H56" t="s">
        <v>89</v>
      </c>
      <c r="V56" s="30"/>
      <c r="W56" s="61"/>
      <c r="X56" s="61"/>
      <c r="Y56" s="61"/>
      <c r="Z56" s="61"/>
      <c r="AA56" s="61"/>
      <c r="AB56" s="61"/>
      <c r="AC56" s="61"/>
      <c r="AD56" s="60"/>
      <c r="AE56" s="33"/>
      <c r="AF56" s="33"/>
      <c r="AG56" s="33"/>
      <c r="AH56" s="33"/>
      <c r="AI56" s="33"/>
      <c r="AJ56" s="33"/>
    </row>
    <row r="57" spans="1:36" x14ac:dyDescent="0.35">
      <c r="A57" s="25">
        <v>2014</v>
      </c>
      <c r="B57">
        <f>B17</f>
        <v>1308</v>
      </c>
      <c r="D57" s="25">
        <v>2014</v>
      </c>
      <c r="E57">
        <f>B35</f>
        <v>222</v>
      </c>
      <c r="G57" s="25">
        <v>2014</v>
      </c>
      <c r="H57">
        <f>$B54</f>
        <v>1530</v>
      </c>
      <c r="V57" s="59"/>
      <c r="W57" s="59"/>
      <c r="X57" s="59"/>
      <c r="Y57" s="59"/>
      <c r="Z57" s="59"/>
      <c r="AA57" s="59"/>
      <c r="AB57" s="59"/>
      <c r="AC57" s="59"/>
      <c r="AD57" s="60"/>
      <c r="AE57" s="33"/>
      <c r="AF57" s="33"/>
      <c r="AG57" s="33"/>
      <c r="AH57" s="33"/>
      <c r="AI57" s="33"/>
      <c r="AJ57" s="33"/>
    </row>
    <row r="58" spans="1:36" x14ac:dyDescent="0.35">
      <c r="A58" s="25">
        <f>A57+1</f>
        <v>2015</v>
      </c>
      <c r="B58">
        <f>C17</f>
        <v>1605</v>
      </c>
      <c r="D58" s="25">
        <f>D57+1</f>
        <v>2015</v>
      </c>
      <c r="E58">
        <f>C35</f>
        <v>270</v>
      </c>
      <c r="G58" s="25">
        <f>G57+1</f>
        <v>2015</v>
      </c>
      <c r="H58">
        <f>C54</f>
        <v>1875</v>
      </c>
      <c r="V58" s="59"/>
      <c r="W58" s="59"/>
      <c r="X58" s="59"/>
      <c r="Y58" s="59"/>
      <c r="Z58" s="59"/>
      <c r="AA58" s="59"/>
      <c r="AB58" s="59"/>
      <c r="AC58" s="59"/>
      <c r="AD58" s="60"/>
      <c r="AE58" s="33"/>
      <c r="AF58" s="33"/>
      <c r="AG58" s="33"/>
      <c r="AH58" s="33"/>
      <c r="AI58" s="33"/>
      <c r="AJ58" s="33"/>
    </row>
    <row r="59" spans="1:36" x14ac:dyDescent="0.35">
      <c r="A59" s="25">
        <f>A58+1</f>
        <v>2016</v>
      </c>
      <c r="B59">
        <f>D$17</f>
        <v>1248</v>
      </c>
      <c r="D59" s="25">
        <f>D58+1</f>
        <v>2016</v>
      </c>
      <c r="E59">
        <f>D35</f>
        <v>450</v>
      </c>
      <c r="G59" s="25">
        <f>G58+1</f>
        <v>2016</v>
      </c>
      <c r="H59">
        <f>D54</f>
        <v>1698</v>
      </c>
      <c r="V59" s="59"/>
      <c r="W59" s="59"/>
      <c r="X59" s="59"/>
      <c r="Y59" s="59"/>
      <c r="Z59" s="59"/>
      <c r="AA59" s="59"/>
      <c r="AB59" s="59"/>
      <c r="AC59" s="59"/>
      <c r="AD59" s="30"/>
    </row>
    <row r="60" spans="1:36" x14ac:dyDescent="0.35">
      <c r="A60" s="25">
        <f>A59+1</f>
        <v>2017</v>
      </c>
      <c r="B60">
        <f>E17</f>
        <v>804</v>
      </c>
      <c r="D60" s="25">
        <f>D59+1</f>
        <v>2017</v>
      </c>
      <c r="E60">
        <f>E35</f>
        <v>483</v>
      </c>
      <c r="G60" s="25">
        <f>G59+1</f>
        <v>2017</v>
      </c>
      <c r="H60">
        <f>E54</f>
        <v>1287</v>
      </c>
      <c r="V60" s="59"/>
      <c r="W60" s="59"/>
      <c r="X60" s="59"/>
      <c r="Y60" s="59"/>
      <c r="Z60" s="59"/>
      <c r="AA60" s="59"/>
      <c r="AB60" s="59"/>
      <c r="AC60" s="59"/>
      <c r="AD60" s="30"/>
    </row>
    <row r="61" spans="1:36" x14ac:dyDescent="0.35">
      <c r="A61" s="25">
        <v>2018</v>
      </c>
      <c r="B61">
        <f>F17</f>
        <v>1066</v>
      </c>
      <c r="D61" s="25">
        <v>2018</v>
      </c>
      <c r="E61">
        <f>F35</f>
        <v>761</v>
      </c>
      <c r="G61" s="25">
        <v>2018</v>
      </c>
      <c r="H61">
        <f>F54</f>
        <v>1827</v>
      </c>
      <c r="V61" s="59"/>
      <c r="W61" s="59"/>
      <c r="X61" s="59"/>
      <c r="Y61" s="59"/>
      <c r="Z61" s="59"/>
      <c r="AA61" s="59"/>
      <c r="AB61" s="59"/>
      <c r="AC61" s="59"/>
      <c r="AD61" s="30"/>
    </row>
    <row r="62" spans="1:36" x14ac:dyDescent="0.35">
      <c r="A62" s="31">
        <v>2019</v>
      </c>
      <c r="B62">
        <f>G17</f>
        <v>1182</v>
      </c>
      <c r="D62" s="31">
        <v>2019</v>
      </c>
      <c r="E62">
        <f>G35</f>
        <v>1074</v>
      </c>
      <c r="G62" s="31">
        <v>2019</v>
      </c>
      <c r="H62">
        <f>G54</f>
        <v>2256</v>
      </c>
      <c r="V62" s="59"/>
      <c r="W62" s="59"/>
      <c r="X62" s="59"/>
      <c r="Y62" s="59"/>
      <c r="Z62" s="59"/>
      <c r="AA62" s="59"/>
      <c r="AB62" s="59"/>
      <c r="AC62" s="59"/>
      <c r="AD62" s="30"/>
    </row>
    <row r="63" spans="1:36" x14ac:dyDescent="0.35">
      <c r="A63" s="31">
        <v>2020</v>
      </c>
      <c r="B63" s="37">
        <f>H17</f>
        <v>923</v>
      </c>
      <c r="D63" s="31">
        <v>2020</v>
      </c>
      <c r="E63" s="37">
        <f>H35</f>
        <v>1101</v>
      </c>
      <c r="G63" s="31">
        <v>2020</v>
      </c>
      <c r="H63" s="37">
        <f>H54</f>
        <v>2023.5</v>
      </c>
      <c r="P63" s="37"/>
      <c r="V63" s="59"/>
      <c r="W63" s="59"/>
      <c r="X63" s="59"/>
      <c r="Y63" s="59"/>
      <c r="Z63" s="59"/>
      <c r="AA63" s="59"/>
      <c r="AB63" s="59"/>
      <c r="AC63" s="59"/>
      <c r="AD63" s="30"/>
    </row>
    <row r="64" spans="1:36" x14ac:dyDescent="0.35">
      <c r="A64" s="31">
        <v>2021</v>
      </c>
      <c r="B64">
        <f>I17</f>
        <v>935</v>
      </c>
      <c r="D64" s="31">
        <v>2021</v>
      </c>
      <c r="E64">
        <f>I35</f>
        <v>1486</v>
      </c>
      <c r="G64" s="31">
        <v>2021</v>
      </c>
      <c r="H64">
        <f>I54</f>
        <v>2421</v>
      </c>
      <c r="V64" s="59"/>
      <c r="W64" s="59"/>
      <c r="X64" s="59"/>
      <c r="Y64" s="59"/>
      <c r="Z64" s="59"/>
      <c r="AA64" s="59"/>
      <c r="AB64" s="59"/>
      <c r="AC64" s="59"/>
      <c r="AD64" s="30"/>
    </row>
    <row r="65" spans="1:30" x14ac:dyDescent="0.35">
      <c r="A65" s="31">
        <v>2022</v>
      </c>
      <c r="B65">
        <f>J17</f>
        <v>779</v>
      </c>
      <c r="D65" s="31">
        <v>2022</v>
      </c>
      <c r="E65">
        <f>J35</f>
        <v>1732</v>
      </c>
      <c r="G65" s="31">
        <v>2022</v>
      </c>
      <c r="H65">
        <f>J54</f>
        <v>2511</v>
      </c>
      <c r="V65" s="59"/>
      <c r="W65" s="59"/>
      <c r="X65" s="59"/>
      <c r="Y65" s="59"/>
      <c r="Z65" s="59"/>
      <c r="AA65" s="59"/>
      <c r="AB65" s="59"/>
      <c r="AC65" s="59"/>
      <c r="AD65" s="30"/>
    </row>
    <row r="66" spans="1:30" x14ac:dyDescent="0.35">
      <c r="A66" s="31">
        <v>2023</v>
      </c>
      <c r="B66">
        <f>K17</f>
        <v>459</v>
      </c>
      <c r="D66" s="31">
        <v>2023</v>
      </c>
      <c r="E66">
        <f>K35</f>
        <v>1734</v>
      </c>
      <c r="G66" s="31">
        <v>2023</v>
      </c>
      <c r="H66">
        <f>K54</f>
        <v>2193</v>
      </c>
      <c r="V66" s="59"/>
      <c r="W66" s="59"/>
      <c r="X66" s="59"/>
      <c r="Y66" s="59"/>
      <c r="Z66" s="59"/>
      <c r="AA66" s="59"/>
      <c r="AB66" s="59"/>
      <c r="AC66" s="59"/>
      <c r="AD66" s="30"/>
    </row>
    <row r="67" spans="1:30" x14ac:dyDescent="0.35">
      <c r="A67" s="31">
        <v>2024</v>
      </c>
      <c r="B67">
        <f>L17</f>
        <v>585</v>
      </c>
      <c r="D67" s="31">
        <v>2024</v>
      </c>
      <c r="E67">
        <f>L35</f>
        <v>2148</v>
      </c>
      <c r="G67" s="31">
        <v>2024</v>
      </c>
      <c r="H67">
        <f>L54</f>
        <v>2733</v>
      </c>
      <c r="V67" s="59"/>
      <c r="W67" s="59"/>
      <c r="X67" s="59"/>
      <c r="Y67" s="59"/>
      <c r="Z67" s="59"/>
      <c r="AA67" s="59"/>
      <c r="AB67" s="59"/>
      <c r="AC67" s="59"/>
      <c r="AD67" s="30"/>
    </row>
    <row r="68" spans="1:30" x14ac:dyDescent="0.35">
      <c r="V68" s="59"/>
      <c r="W68" s="59"/>
      <c r="X68" s="59"/>
      <c r="Y68" s="59"/>
      <c r="Z68" s="59"/>
      <c r="AA68" s="59"/>
      <c r="AB68" s="59"/>
      <c r="AC68" s="59"/>
      <c r="AD68" s="30"/>
    </row>
    <row r="69" spans="1:30" x14ac:dyDescent="0.35">
      <c r="V69" s="59"/>
      <c r="W69" s="59"/>
      <c r="X69" s="59"/>
      <c r="Y69" s="59"/>
      <c r="Z69" s="59"/>
      <c r="AA69" s="59"/>
      <c r="AB69" s="59"/>
      <c r="AC69" s="59"/>
      <c r="AD69" s="30"/>
    </row>
    <row r="70" spans="1:30" x14ac:dyDescent="0.35">
      <c r="V70" s="59"/>
      <c r="W70" s="59"/>
      <c r="X70" s="59"/>
      <c r="Y70" s="59"/>
      <c r="Z70" s="59"/>
      <c r="AA70" s="59"/>
      <c r="AB70" s="59"/>
      <c r="AC70" s="59"/>
      <c r="AD70" s="30"/>
    </row>
    <row r="71" spans="1:30" x14ac:dyDescent="0.35">
      <c r="M71" s="37"/>
      <c r="V71" s="59"/>
      <c r="W71" s="59"/>
      <c r="X71" s="59"/>
      <c r="Y71" s="59"/>
      <c r="Z71" s="59"/>
      <c r="AA71" s="59"/>
      <c r="AB71" s="59"/>
      <c r="AC71" s="59"/>
      <c r="AD71" s="30"/>
    </row>
    <row r="72" spans="1:30" x14ac:dyDescent="0.35">
      <c r="V72" s="59"/>
      <c r="W72" s="59"/>
      <c r="X72" s="59"/>
      <c r="Y72" s="59"/>
      <c r="Z72" s="59"/>
      <c r="AA72" s="59"/>
      <c r="AB72" s="59"/>
      <c r="AC72" s="59"/>
      <c r="AD72" s="30"/>
    </row>
    <row r="73" spans="1:30" x14ac:dyDescent="0.35">
      <c r="V73" s="59"/>
      <c r="W73" s="59"/>
      <c r="X73" s="59"/>
      <c r="Y73" s="59"/>
      <c r="Z73" s="59"/>
      <c r="AA73" s="59"/>
      <c r="AB73" s="59"/>
      <c r="AC73" s="59"/>
      <c r="AD73" s="30"/>
    </row>
    <row r="74" spans="1:30" x14ac:dyDescent="0.35">
      <c r="V74" s="59"/>
      <c r="W74" s="59"/>
      <c r="X74" s="59"/>
      <c r="Y74" s="59"/>
      <c r="Z74" s="59"/>
      <c r="AA74" s="59"/>
      <c r="AB74" s="59"/>
      <c r="AC74" s="59"/>
      <c r="AD74" s="30"/>
    </row>
    <row r="75" spans="1:30" x14ac:dyDescent="0.35">
      <c r="V75" s="59"/>
      <c r="W75" s="59"/>
      <c r="X75" s="59"/>
      <c r="Y75" s="59"/>
      <c r="Z75" s="59"/>
      <c r="AA75" s="59"/>
      <c r="AB75" s="59"/>
      <c r="AC75" s="59"/>
      <c r="AD75" s="30"/>
    </row>
    <row r="76" spans="1:30" x14ac:dyDescent="0.35">
      <c r="V76" s="59"/>
      <c r="W76" s="59"/>
      <c r="X76" s="59"/>
      <c r="Y76" s="59"/>
      <c r="Z76" s="59"/>
      <c r="AA76" s="59"/>
      <c r="AB76" s="59"/>
      <c r="AC76" s="59"/>
      <c r="AD76" s="30"/>
    </row>
    <row r="77" spans="1:30" x14ac:dyDescent="0.35">
      <c r="V77" s="59"/>
      <c r="W77" s="59"/>
      <c r="X77" s="59"/>
      <c r="Y77" s="59"/>
      <c r="Z77" s="59"/>
      <c r="AA77" s="59"/>
      <c r="AB77" s="59"/>
      <c r="AC77" s="59"/>
      <c r="AD77" s="30"/>
    </row>
    <row r="78" spans="1:30" x14ac:dyDescent="0.35">
      <c r="V78" s="59"/>
      <c r="W78" s="59"/>
      <c r="X78" s="59"/>
      <c r="Y78" s="59"/>
      <c r="Z78" s="59"/>
      <c r="AA78" s="59"/>
      <c r="AB78" s="59"/>
      <c r="AC78" s="59"/>
      <c r="AD78" s="30"/>
    </row>
    <row r="79" spans="1:30" x14ac:dyDescent="0.35">
      <c r="V79" s="59"/>
      <c r="W79" s="59"/>
      <c r="X79" s="59"/>
      <c r="Y79" s="59"/>
      <c r="Z79" s="59"/>
      <c r="AA79" s="59"/>
      <c r="AB79" s="59"/>
      <c r="AC79" s="59"/>
      <c r="AD79" s="30"/>
    </row>
    <row r="80" spans="1:30" x14ac:dyDescent="0.35">
      <c r="V80" s="59"/>
      <c r="W80" s="59"/>
      <c r="X80" s="59"/>
      <c r="Y80" s="59"/>
      <c r="Z80" s="59"/>
      <c r="AA80" s="59"/>
      <c r="AB80" s="59"/>
      <c r="AC80" s="59"/>
      <c r="AD80" s="30"/>
    </row>
    <row r="81" spans="22:30" x14ac:dyDescent="0.35">
      <c r="V81" s="59"/>
      <c r="W81" s="59"/>
      <c r="X81" s="59"/>
      <c r="Y81" s="59"/>
      <c r="Z81" s="59"/>
      <c r="AA81" s="59"/>
      <c r="AB81" s="59"/>
      <c r="AC81" s="59"/>
      <c r="AD81" s="30"/>
    </row>
    <row r="82" spans="22:30" x14ac:dyDescent="0.35">
      <c r="V82" s="59"/>
      <c r="W82" s="59"/>
      <c r="X82" s="59"/>
      <c r="Y82" s="59"/>
      <c r="Z82" s="59"/>
      <c r="AA82" s="59"/>
      <c r="AB82" s="59"/>
      <c r="AC82" s="59"/>
      <c r="AD82" s="30"/>
    </row>
    <row r="83" spans="22:30" x14ac:dyDescent="0.35">
      <c r="V83" s="59"/>
      <c r="W83" s="59"/>
      <c r="X83" s="59"/>
      <c r="Y83" s="59"/>
      <c r="Z83" s="59"/>
      <c r="AA83" s="59"/>
      <c r="AB83" s="59"/>
      <c r="AC83" s="59"/>
      <c r="AD83" s="30"/>
    </row>
    <row r="84" spans="22:30" x14ac:dyDescent="0.35">
      <c r="V84" s="59"/>
      <c r="W84" s="59"/>
      <c r="X84" s="59"/>
      <c r="Y84" s="59"/>
      <c r="Z84" s="59"/>
      <c r="AA84" s="59"/>
      <c r="AB84" s="59"/>
      <c r="AC84" s="59"/>
      <c r="AD84" s="30"/>
    </row>
    <row r="85" spans="22:30" x14ac:dyDescent="0.35">
      <c r="V85" s="59"/>
      <c r="W85" s="59"/>
      <c r="X85" s="59"/>
      <c r="Y85" s="59"/>
      <c r="Z85" s="59"/>
      <c r="AA85" s="59"/>
      <c r="AB85" s="59"/>
      <c r="AC85" s="59"/>
      <c r="AD85" s="30"/>
    </row>
    <row r="86" spans="22:30" x14ac:dyDescent="0.35">
      <c r="V86" s="59"/>
      <c r="W86" s="59"/>
      <c r="X86" s="59"/>
      <c r="Y86" s="59"/>
      <c r="Z86" s="59"/>
      <c r="AA86" s="59"/>
      <c r="AB86" s="59"/>
      <c r="AC86" s="59"/>
      <c r="AD86" s="30"/>
    </row>
    <row r="87" spans="22:30" x14ac:dyDescent="0.35">
      <c r="V87" s="59"/>
      <c r="W87" s="59"/>
      <c r="X87" s="59"/>
      <c r="Y87" s="59"/>
      <c r="Z87" s="59"/>
      <c r="AA87" s="59"/>
      <c r="AB87" s="59"/>
      <c r="AC87" s="59"/>
      <c r="AD87" s="30"/>
    </row>
    <row r="88" spans="22:30" x14ac:dyDescent="0.35">
      <c r="V88" s="59"/>
      <c r="W88" s="59"/>
      <c r="X88" s="59"/>
      <c r="Y88" s="59"/>
      <c r="Z88" s="59"/>
      <c r="AA88" s="59"/>
      <c r="AB88" s="59"/>
      <c r="AC88" s="59"/>
      <c r="AD88" s="30"/>
    </row>
    <row r="89" spans="22:30" x14ac:dyDescent="0.35">
      <c r="V89" s="59"/>
      <c r="W89" s="59"/>
      <c r="X89" s="59"/>
      <c r="Y89" s="59"/>
      <c r="Z89" s="59"/>
      <c r="AA89" s="59"/>
      <c r="AB89" s="59"/>
      <c r="AC89" s="59"/>
      <c r="AD89" s="30"/>
    </row>
    <row r="90" spans="22:30" x14ac:dyDescent="0.35">
      <c r="V90" s="59"/>
      <c r="W90" s="59"/>
      <c r="X90" s="59"/>
      <c r="Y90" s="59"/>
      <c r="Z90" s="59"/>
      <c r="AA90" s="59"/>
      <c r="AB90" s="59"/>
      <c r="AC90" s="59"/>
      <c r="AD90" s="30"/>
    </row>
    <row r="91" spans="22:30" x14ac:dyDescent="0.35">
      <c r="V91" s="59"/>
      <c r="W91" s="59"/>
      <c r="X91" s="59"/>
      <c r="Y91" s="59"/>
      <c r="Z91" s="59"/>
      <c r="AA91" s="59"/>
      <c r="AB91" s="59"/>
      <c r="AC91" s="59"/>
      <c r="AD91" s="30"/>
    </row>
    <row r="92" spans="22:30" x14ac:dyDescent="0.35">
      <c r="V92" s="59"/>
      <c r="W92" s="59"/>
      <c r="X92" s="59"/>
      <c r="Y92" s="59"/>
      <c r="Z92" s="59"/>
      <c r="AA92" s="59"/>
      <c r="AB92" s="59"/>
      <c r="AC92" s="59"/>
      <c r="AD92" s="30"/>
    </row>
    <row r="93" spans="22:30" x14ac:dyDescent="0.35">
      <c r="V93" s="59"/>
      <c r="W93" s="59"/>
      <c r="X93" s="59"/>
      <c r="Y93" s="59"/>
      <c r="Z93" s="59"/>
      <c r="AA93" s="59"/>
      <c r="AB93" s="59"/>
      <c r="AC93" s="59"/>
      <c r="AD93" s="30"/>
    </row>
    <row r="94" spans="22:30" x14ac:dyDescent="0.35">
      <c r="V94" s="59"/>
      <c r="W94" s="59"/>
      <c r="X94" s="59"/>
      <c r="Y94" s="59"/>
      <c r="Z94" s="59"/>
      <c r="AA94" s="59"/>
      <c r="AB94" s="59"/>
      <c r="AC94" s="59"/>
      <c r="AD94" s="30"/>
    </row>
    <row r="95" spans="22:30" x14ac:dyDescent="0.35">
      <c r="V95" s="59"/>
      <c r="W95" s="59"/>
      <c r="X95" s="59"/>
      <c r="Y95" s="59"/>
      <c r="Z95" s="59"/>
      <c r="AA95" s="59"/>
      <c r="AB95" s="59"/>
      <c r="AC95" s="59"/>
      <c r="AD95" s="30"/>
    </row>
    <row r="96" spans="22:30" x14ac:dyDescent="0.35">
      <c r="V96" s="59"/>
      <c r="W96" s="59"/>
      <c r="X96" s="59"/>
      <c r="Y96" s="59"/>
      <c r="Z96" s="59"/>
      <c r="AA96" s="59"/>
      <c r="AB96" s="59"/>
      <c r="AC96" s="59"/>
      <c r="AD96" s="30"/>
    </row>
    <row r="97" spans="22:30" x14ac:dyDescent="0.35">
      <c r="V97" s="59"/>
      <c r="W97" s="59"/>
      <c r="X97" s="59"/>
      <c r="Y97" s="59"/>
      <c r="Z97" s="59"/>
      <c r="AA97" s="59"/>
      <c r="AB97" s="59"/>
      <c r="AC97" s="59"/>
      <c r="AD97" s="30"/>
    </row>
    <row r="98" spans="22:30" x14ac:dyDescent="0.35">
      <c r="V98" s="59"/>
      <c r="W98" s="59"/>
      <c r="X98" s="59"/>
      <c r="Y98" s="59"/>
      <c r="Z98" s="59"/>
      <c r="AA98" s="59"/>
      <c r="AB98" s="59"/>
      <c r="AC98" s="59"/>
      <c r="AD98" s="30"/>
    </row>
    <row r="99" spans="22:30" x14ac:dyDescent="0.35">
      <c r="V99" s="59"/>
      <c r="W99" s="59"/>
      <c r="X99" s="59"/>
      <c r="Y99" s="59"/>
      <c r="Z99" s="59"/>
      <c r="AA99" s="59"/>
      <c r="AB99" s="59"/>
      <c r="AC99" s="59"/>
      <c r="AD99" s="30"/>
    </row>
    <row r="100" spans="22:30" x14ac:dyDescent="0.35">
      <c r="V100" s="59"/>
      <c r="W100" s="59"/>
      <c r="X100" s="59"/>
      <c r="Y100" s="59"/>
      <c r="Z100" s="59"/>
      <c r="AA100" s="59"/>
      <c r="AB100" s="59"/>
      <c r="AC100" s="59"/>
      <c r="AD100" s="30"/>
    </row>
    <row r="101" spans="22:30" x14ac:dyDescent="0.35">
      <c r="V101" s="59"/>
      <c r="W101" s="59"/>
      <c r="X101" s="59"/>
      <c r="Y101" s="59"/>
      <c r="Z101" s="59"/>
      <c r="AA101" s="59"/>
      <c r="AB101" s="59"/>
      <c r="AC101" s="59"/>
      <c r="AD101" s="30"/>
    </row>
    <row r="102" spans="22:30" x14ac:dyDescent="0.35">
      <c r="V102" s="30"/>
      <c r="W102" s="30"/>
      <c r="X102" s="30"/>
      <c r="Y102" s="30"/>
      <c r="Z102" s="30"/>
      <c r="AA102" s="30"/>
      <c r="AB102" s="30"/>
      <c r="AC102" s="30"/>
      <c r="AD102" s="30"/>
    </row>
    <row r="103" spans="22:30" x14ac:dyDescent="0.35">
      <c r="V103" s="30"/>
      <c r="W103" s="30"/>
      <c r="X103" s="30"/>
      <c r="Y103" s="30"/>
      <c r="Z103" s="30"/>
      <c r="AA103" s="30"/>
      <c r="AB103" s="30"/>
      <c r="AC103" s="30"/>
      <c r="AD103" s="30"/>
    </row>
  </sheetData>
  <mergeCells count="6">
    <mergeCell ref="A1:AT1"/>
    <mergeCell ref="A19:AT19"/>
    <mergeCell ref="A37:AT37"/>
    <mergeCell ref="A47:M47"/>
    <mergeCell ref="A10:M10"/>
    <mergeCell ref="A28:M28"/>
  </mergeCells>
  <phoneticPr fontId="7" type="noConversion"/>
  <pageMargins left="0.7" right="0.7" top="0.75" bottom="0.75" header="0.3" footer="0.3"/>
  <pageSetup orientation="portrait" r:id="rId1"/>
  <ignoredErrors>
    <ignoredError sqref="B14:M14 C12:E12 C16:M16 C15:M15 G12:M12 B13:J13 L13:M13" formulaRange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5"/>
  <sheetViews>
    <sheetView zoomScale="55" zoomScaleNormal="55" workbookViewId="0">
      <selection activeCell="B13" sqref="B13:R17"/>
    </sheetView>
  </sheetViews>
  <sheetFormatPr baseColWidth="10" defaultColWidth="10.83203125" defaultRowHeight="15.5" x14ac:dyDescent="0.35"/>
  <cols>
    <col min="1" max="1" width="17.6640625" style="4" customWidth="1"/>
    <col min="2" max="18" width="10.83203125" style="4"/>
    <col min="19" max="19" width="11.83203125" style="4" bestFit="1" customWidth="1"/>
    <col min="20" max="16384" width="10.83203125" style="4"/>
  </cols>
  <sheetData>
    <row r="1" spans="1:20" x14ac:dyDescent="0.35">
      <c r="A1" s="1" t="s">
        <v>13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0</v>
      </c>
      <c r="H1" s="2" t="s">
        <v>1</v>
      </c>
      <c r="I1" s="2" t="s">
        <v>2</v>
      </c>
      <c r="J1" s="2" t="s">
        <v>3</v>
      </c>
      <c r="K1" s="2" t="s">
        <v>4</v>
      </c>
      <c r="L1" s="2" t="s">
        <v>5</v>
      </c>
      <c r="M1" s="2" t="s">
        <v>6</v>
      </c>
      <c r="N1" s="2" t="s">
        <v>7</v>
      </c>
      <c r="O1" s="2" t="s">
        <v>8</v>
      </c>
      <c r="P1" s="2" t="s">
        <v>9</v>
      </c>
      <c r="Q1" s="2" t="s">
        <v>10</v>
      </c>
      <c r="R1" s="2" t="s">
        <v>11</v>
      </c>
      <c r="S1" s="3"/>
    </row>
    <row r="2" spans="1:20" x14ac:dyDescent="0.35">
      <c r="A2" s="1" t="s">
        <v>14</v>
      </c>
      <c r="B2" s="2">
        <v>6</v>
      </c>
      <c r="C2" s="2">
        <v>5</v>
      </c>
      <c r="D2" s="2">
        <v>5</v>
      </c>
      <c r="E2" s="2">
        <v>4</v>
      </c>
      <c r="F2" s="2">
        <v>0</v>
      </c>
      <c r="G2" s="2">
        <v>10</v>
      </c>
      <c r="H2" s="2">
        <v>7</v>
      </c>
      <c r="I2" s="2">
        <v>5</v>
      </c>
      <c r="J2" s="2">
        <v>26</v>
      </c>
      <c r="K2" s="2">
        <v>21</v>
      </c>
      <c r="L2" s="2">
        <v>18</v>
      </c>
      <c r="M2" s="2">
        <v>15</v>
      </c>
      <c r="N2" s="2">
        <v>13</v>
      </c>
      <c r="O2" s="2">
        <v>12</v>
      </c>
      <c r="P2" s="2">
        <v>11</v>
      </c>
      <c r="Q2" s="2">
        <v>10</v>
      </c>
      <c r="R2" s="2">
        <v>9</v>
      </c>
      <c r="S2" s="3"/>
    </row>
    <row r="3" spans="1:20" x14ac:dyDescent="0.35">
      <c r="A3" s="1" t="s">
        <v>15</v>
      </c>
      <c r="B3" s="2">
        <v>3</v>
      </c>
      <c r="C3" s="2">
        <v>3</v>
      </c>
      <c r="D3" s="2">
        <v>2</v>
      </c>
      <c r="E3" s="2">
        <v>2</v>
      </c>
      <c r="F3" s="2">
        <v>4</v>
      </c>
      <c r="G3" s="2">
        <v>0</v>
      </c>
      <c r="H3" s="2">
        <v>0</v>
      </c>
      <c r="I3" s="2">
        <v>0</v>
      </c>
      <c r="J3" s="2">
        <v>0</v>
      </c>
      <c r="K3" s="2">
        <v>2</v>
      </c>
      <c r="L3" s="2">
        <v>3</v>
      </c>
      <c r="M3" s="2">
        <v>3</v>
      </c>
      <c r="N3" s="2">
        <v>3</v>
      </c>
      <c r="O3" s="2">
        <v>3</v>
      </c>
      <c r="P3" s="2">
        <v>2</v>
      </c>
      <c r="Q3" s="2">
        <v>2</v>
      </c>
      <c r="R3" s="2">
        <v>2</v>
      </c>
      <c r="S3" s="3"/>
    </row>
    <row r="4" spans="1:20" x14ac:dyDescent="0.35">
      <c r="A4" s="1" t="s">
        <v>16</v>
      </c>
      <c r="B4" s="2">
        <v>2</v>
      </c>
      <c r="C4" s="2">
        <v>1</v>
      </c>
      <c r="D4" s="2">
        <v>0</v>
      </c>
      <c r="E4" s="2">
        <v>0</v>
      </c>
      <c r="F4" s="2">
        <v>2</v>
      </c>
      <c r="G4" s="2">
        <v>1</v>
      </c>
      <c r="H4" s="2">
        <v>2</v>
      </c>
      <c r="I4" s="2">
        <v>3</v>
      </c>
      <c r="J4" s="2">
        <v>2</v>
      </c>
      <c r="K4" s="2">
        <v>2</v>
      </c>
      <c r="L4" s="2">
        <v>7</v>
      </c>
      <c r="M4" s="2">
        <v>8</v>
      </c>
      <c r="N4" s="2">
        <v>9</v>
      </c>
      <c r="O4" s="2">
        <v>7</v>
      </c>
      <c r="P4" s="2">
        <v>5</v>
      </c>
      <c r="Q4" s="2">
        <v>2</v>
      </c>
      <c r="R4" s="2">
        <v>4</v>
      </c>
      <c r="S4" s="3"/>
    </row>
    <row r="5" spans="1:20" x14ac:dyDescent="0.35">
      <c r="A5" s="1" t="s">
        <v>17</v>
      </c>
      <c r="B5" s="2">
        <v>4</v>
      </c>
      <c r="C5" s="2">
        <v>2</v>
      </c>
      <c r="D5" s="2">
        <v>3</v>
      </c>
      <c r="E5" s="2">
        <v>3</v>
      </c>
      <c r="F5" s="2">
        <v>7</v>
      </c>
      <c r="G5" s="2">
        <v>7</v>
      </c>
      <c r="H5" s="2">
        <v>6</v>
      </c>
      <c r="I5" s="2">
        <v>4</v>
      </c>
      <c r="J5" s="2">
        <v>4</v>
      </c>
      <c r="K5" s="2">
        <v>4</v>
      </c>
      <c r="L5" s="2">
        <v>3</v>
      </c>
      <c r="M5" s="2">
        <v>8</v>
      </c>
      <c r="N5" s="2">
        <v>16</v>
      </c>
      <c r="O5" s="2">
        <v>19</v>
      </c>
      <c r="P5" s="2">
        <v>17</v>
      </c>
      <c r="Q5" s="2">
        <v>15</v>
      </c>
      <c r="R5" s="2">
        <v>31</v>
      </c>
      <c r="S5" s="3"/>
    </row>
    <row r="6" spans="1:20" x14ac:dyDescent="0.35">
      <c r="A6" s="1" t="s">
        <v>18</v>
      </c>
      <c r="B6" s="2">
        <v>8</v>
      </c>
      <c r="C6" s="2">
        <v>8</v>
      </c>
      <c r="D6" s="2">
        <v>7</v>
      </c>
      <c r="E6" s="2">
        <v>6</v>
      </c>
      <c r="F6" s="2">
        <v>9</v>
      </c>
      <c r="G6" s="2">
        <v>9</v>
      </c>
      <c r="H6" s="2">
        <v>8</v>
      </c>
      <c r="I6" s="2">
        <v>6</v>
      </c>
      <c r="J6" s="2">
        <v>6</v>
      </c>
      <c r="K6" s="2">
        <v>6</v>
      </c>
      <c r="L6" s="2">
        <v>6</v>
      </c>
      <c r="M6" s="2">
        <v>6</v>
      </c>
      <c r="N6" s="2">
        <v>5</v>
      </c>
      <c r="O6" s="2">
        <v>3</v>
      </c>
      <c r="P6" s="2">
        <v>3</v>
      </c>
      <c r="Q6" s="2">
        <v>4</v>
      </c>
      <c r="R6" s="2">
        <v>14</v>
      </c>
      <c r="S6" s="3"/>
    </row>
    <row r="7" spans="1:20" x14ac:dyDescent="0.35">
      <c r="A7" s="1" t="s">
        <v>19</v>
      </c>
      <c r="B7" s="2">
        <v>24</v>
      </c>
      <c r="C7" s="2">
        <v>18</v>
      </c>
      <c r="D7" s="2">
        <v>17</v>
      </c>
      <c r="E7" s="2">
        <v>16</v>
      </c>
      <c r="F7" s="2">
        <v>22</v>
      </c>
      <c r="G7" s="2">
        <v>27</v>
      </c>
      <c r="H7" s="2">
        <v>24</v>
      </c>
      <c r="I7" s="2">
        <v>18</v>
      </c>
      <c r="J7" s="2">
        <v>38</v>
      </c>
      <c r="K7" s="2">
        <v>34</v>
      </c>
      <c r="L7" s="2">
        <v>36</v>
      </c>
      <c r="M7" s="2">
        <v>41</v>
      </c>
      <c r="N7" s="2">
        <v>47</v>
      </c>
      <c r="O7" s="2">
        <v>45</v>
      </c>
      <c r="P7" s="2">
        <v>39</v>
      </c>
      <c r="Q7" s="2">
        <v>33</v>
      </c>
      <c r="R7" s="2">
        <v>60</v>
      </c>
      <c r="S7" s="3"/>
    </row>
    <row r="8" spans="1:20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20" x14ac:dyDescent="0.35">
      <c r="A9" s="4" t="s">
        <v>12</v>
      </c>
    </row>
    <row r="10" spans="1:20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20" x14ac:dyDescent="0.35">
      <c r="A11" s="1"/>
      <c r="B11" s="2">
        <v>2014</v>
      </c>
      <c r="C11" s="2">
        <v>2014</v>
      </c>
      <c r="D11" s="2">
        <v>2014</v>
      </c>
      <c r="E11" s="2">
        <v>2014</v>
      </c>
      <c r="F11" s="2">
        <v>2015</v>
      </c>
      <c r="G11" s="2">
        <v>2015</v>
      </c>
      <c r="H11" s="2">
        <v>2015</v>
      </c>
      <c r="I11" s="2">
        <v>2015</v>
      </c>
      <c r="J11" s="2">
        <v>2016</v>
      </c>
      <c r="K11" s="2">
        <v>2016</v>
      </c>
      <c r="L11" s="2">
        <v>2016</v>
      </c>
      <c r="M11" s="2">
        <v>2016</v>
      </c>
      <c r="N11" s="2">
        <v>2017</v>
      </c>
      <c r="O11" s="2">
        <v>2017</v>
      </c>
      <c r="P11" s="2">
        <v>2017</v>
      </c>
      <c r="Q11" s="2">
        <v>2017</v>
      </c>
      <c r="R11" s="2">
        <v>2018</v>
      </c>
      <c r="S11" s="2" t="s">
        <v>31</v>
      </c>
      <c r="T11" s="9" t="s">
        <v>31</v>
      </c>
    </row>
    <row r="12" spans="1:20" x14ac:dyDescent="0.35">
      <c r="A12" s="1" t="s">
        <v>25</v>
      </c>
      <c r="B12" s="2" t="s">
        <v>26</v>
      </c>
      <c r="C12" s="2" t="s">
        <v>27</v>
      </c>
      <c r="D12" s="2" t="s">
        <v>28</v>
      </c>
      <c r="E12" s="2" t="s">
        <v>29</v>
      </c>
      <c r="F12" s="2" t="s">
        <v>26</v>
      </c>
      <c r="G12" s="2" t="s">
        <v>27</v>
      </c>
      <c r="H12" s="2" t="s">
        <v>28</v>
      </c>
      <c r="I12" s="2" t="s">
        <v>29</v>
      </c>
      <c r="J12" s="2" t="s">
        <v>26</v>
      </c>
      <c r="K12" s="2" t="s">
        <v>27</v>
      </c>
      <c r="L12" s="2" t="s">
        <v>28</v>
      </c>
      <c r="M12" s="2" t="s">
        <v>29</v>
      </c>
      <c r="N12" s="2" t="s">
        <v>26</v>
      </c>
      <c r="O12" s="2" t="s">
        <v>27</v>
      </c>
      <c r="P12" s="2" t="s">
        <v>28</v>
      </c>
      <c r="Q12" s="2" t="s">
        <v>29</v>
      </c>
      <c r="R12" s="2" t="s">
        <v>26</v>
      </c>
      <c r="S12" s="1" t="s">
        <v>33</v>
      </c>
      <c r="T12" s="3"/>
    </row>
    <row r="13" spans="1:20" x14ac:dyDescent="0.35">
      <c r="A13" s="1" t="s">
        <v>14</v>
      </c>
      <c r="B13" s="2">
        <f>B2*3</f>
        <v>18</v>
      </c>
      <c r="C13" s="2">
        <f t="shared" ref="C13:R17" si="0">C2*3</f>
        <v>15</v>
      </c>
      <c r="D13" s="2">
        <f t="shared" si="0"/>
        <v>15</v>
      </c>
      <c r="E13" s="2">
        <f t="shared" si="0"/>
        <v>12</v>
      </c>
      <c r="F13" s="2">
        <f t="shared" si="0"/>
        <v>0</v>
      </c>
      <c r="G13" s="2">
        <f t="shared" si="0"/>
        <v>30</v>
      </c>
      <c r="H13" s="2">
        <f t="shared" si="0"/>
        <v>21</v>
      </c>
      <c r="I13" s="2">
        <f t="shared" si="0"/>
        <v>15</v>
      </c>
      <c r="J13" s="2">
        <f t="shared" si="0"/>
        <v>78</v>
      </c>
      <c r="K13" s="2">
        <f t="shared" si="0"/>
        <v>63</v>
      </c>
      <c r="L13" s="2">
        <f t="shared" si="0"/>
        <v>54</v>
      </c>
      <c r="M13" s="2">
        <f t="shared" si="0"/>
        <v>45</v>
      </c>
      <c r="N13" s="2">
        <f t="shared" si="0"/>
        <v>39</v>
      </c>
      <c r="O13" s="2">
        <f t="shared" si="0"/>
        <v>36</v>
      </c>
      <c r="P13" s="2">
        <f t="shared" si="0"/>
        <v>33</v>
      </c>
      <c r="Q13" s="2">
        <f t="shared" si="0"/>
        <v>30</v>
      </c>
      <c r="R13" s="2">
        <f t="shared" si="0"/>
        <v>27</v>
      </c>
      <c r="S13" s="10">
        <f t="shared" ref="S13:S19" si="1">SUM(B13:R13)/17</f>
        <v>31.235294117647058</v>
      </c>
      <c r="T13" s="3"/>
    </row>
    <row r="14" spans="1:20" x14ac:dyDescent="0.35">
      <c r="A14" s="1" t="s">
        <v>15</v>
      </c>
      <c r="B14" s="2">
        <f t="shared" ref="B14:Q17" si="2">B3*3</f>
        <v>9</v>
      </c>
      <c r="C14" s="2">
        <f t="shared" si="2"/>
        <v>9</v>
      </c>
      <c r="D14" s="2">
        <f t="shared" si="2"/>
        <v>6</v>
      </c>
      <c r="E14" s="2">
        <f t="shared" si="2"/>
        <v>6</v>
      </c>
      <c r="F14" s="2">
        <f t="shared" si="2"/>
        <v>12</v>
      </c>
      <c r="G14" s="2">
        <f t="shared" si="2"/>
        <v>0</v>
      </c>
      <c r="H14" s="2">
        <f t="shared" si="2"/>
        <v>0</v>
      </c>
      <c r="I14" s="2">
        <f t="shared" si="2"/>
        <v>0</v>
      </c>
      <c r="J14" s="2">
        <f t="shared" si="2"/>
        <v>0</v>
      </c>
      <c r="K14" s="2">
        <f t="shared" si="2"/>
        <v>6</v>
      </c>
      <c r="L14" s="2">
        <f t="shared" si="2"/>
        <v>9</v>
      </c>
      <c r="M14" s="2">
        <f t="shared" si="2"/>
        <v>9</v>
      </c>
      <c r="N14" s="2">
        <f t="shared" si="2"/>
        <v>9</v>
      </c>
      <c r="O14" s="2">
        <f t="shared" si="2"/>
        <v>9</v>
      </c>
      <c r="P14" s="2">
        <f t="shared" si="2"/>
        <v>6</v>
      </c>
      <c r="Q14" s="2">
        <f t="shared" si="2"/>
        <v>6</v>
      </c>
      <c r="R14" s="2">
        <f t="shared" si="0"/>
        <v>6</v>
      </c>
      <c r="S14" s="10">
        <f t="shared" si="1"/>
        <v>6</v>
      </c>
      <c r="T14" s="3"/>
    </row>
    <row r="15" spans="1:20" x14ac:dyDescent="0.35">
      <c r="A15" s="1" t="s">
        <v>16</v>
      </c>
      <c r="B15" s="2">
        <f t="shared" si="2"/>
        <v>6</v>
      </c>
      <c r="C15" s="2">
        <f t="shared" si="0"/>
        <v>3</v>
      </c>
      <c r="D15" s="2">
        <f t="shared" si="0"/>
        <v>0</v>
      </c>
      <c r="E15" s="2">
        <f t="shared" si="0"/>
        <v>0</v>
      </c>
      <c r="F15" s="2">
        <f t="shared" si="0"/>
        <v>6</v>
      </c>
      <c r="G15" s="2">
        <f t="shared" si="0"/>
        <v>3</v>
      </c>
      <c r="H15" s="2">
        <f t="shared" si="0"/>
        <v>6</v>
      </c>
      <c r="I15" s="2">
        <f t="shared" si="0"/>
        <v>9</v>
      </c>
      <c r="J15" s="2">
        <f t="shared" si="0"/>
        <v>6</v>
      </c>
      <c r="K15" s="2">
        <f t="shared" si="0"/>
        <v>6</v>
      </c>
      <c r="L15" s="2">
        <f t="shared" si="0"/>
        <v>21</v>
      </c>
      <c r="M15" s="2">
        <f t="shared" si="0"/>
        <v>24</v>
      </c>
      <c r="N15" s="2">
        <f t="shared" si="0"/>
        <v>27</v>
      </c>
      <c r="O15" s="2">
        <f t="shared" si="0"/>
        <v>21</v>
      </c>
      <c r="P15" s="2">
        <f t="shared" si="0"/>
        <v>15</v>
      </c>
      <c r="Q15" s="2">
        <f t="shared" si="0"/>
        <v>6</v>
      </c>
      <c r="R15" s="2">
        <f t="shared" si="0"/>
        <v>12</v>
      </c>
      <c r="S15" s="10">
        <f t="shared" si="1"/>
        <v>10.058823529411764</v>
      </c>
      <c r="T15" s="3"/>
    </row>
    <row r="16" spans="1:20" x14ac:dyDescent="0.35">
      <c r="A16" s="1" t="s">
        <v>17</v>
      </c>
      <c r="B16" s="2">
        <f t="shared" si="2"/>
        <v>12</v>
      </c>
      <c r="C16" s="2">
        <f t="shared" si="0"/>
        <v>6</v>
      </c>
      <c r="D16" s="2">
        <f t="shared" si="0"/>
        <v>9</v>
      </c>
      <c r="E16" s="2">
        <f t="shared" si="0"/>
        <v>9</v>
      </c>
      <c r="F16" s="2">
        <f t="shared" si="0"/>
        <v>21</v>
      </c>
      <c r="G16" s="2">
        <f t="shared" si="0"/>
        <v>21</v>
      </c>
      <c r="H16" s="2">
        <f t="shared" si="0"/>
        <v>18</v>
      </c>
      <c r="I16" s="2">
        <f t="shared" si="0"/>
        <v>12</v>
      </c>
      <c r="J16" s="2">
        <f t="shared" si="0"/>
        <v>12</v>
      </c>
      <c r="K16" s="2">
        <f t="shared" si="0"/>
        <v>12</v>
      </c>
      <c r="L16" s="2">
        <f t="shared" si="0"/>
        <v>9</v>
      </c>
      <c r="M16" s="2">
        <f t="shared" si="0"/>
        <v>24</v>
      </c>
      <c r="N16" s="2">
        <f t="shared" si="0"/>
        <v>48</v>
      </c>
      <c r="O16" s="2">
        <f t="shared" si="0"/>
        <v>57</v>
      </c>
      <c r="P16" s="2">
        <f t="shared" si="0"/>
        <v>51</v>
      </c>
      <c r="Q16" s="2">
        <f t="shared" si="0"/>
        <v>45</v>
      </c>
      <c r="R16" s="2">
        <f t="shared" si="0"/>
        <v>93</v>
      </c>
      <c r="S16" s="10">
        <f t="shared" si="1"/>
        <v>27</v>
      </c>
      <c r="T16" s="3"/>
    </row>
    <row r="17" spans="1:20" x14ac:dyDescent="0.35">
      <c r="A17" s="1" t="s">
        <v>18</v>
      </c>
      <c r="B17" s="2">
        <f t="shared" si="2"/>
        <v>24</v>
      </c>
      <c r="C17" s="2">
        <f t="shared" si="0"/>
        <v>24</v>
      </c>
      <c r="D17" s="2">
        <f t="shared" si="0"/>
        <v>21</v>
      </c>
      <c r="E17" s="2">
        <f t="shared" si="0"/>
        <v>18</v>
      </c>
      <c r="F17" s="2">
        <f t="shared" si="0"/>
        <v>27</v>
      </c>
      <c r="G17" s="2">
        <f t="shared" si="0"/>
        <v>27</v>
      </c>
      <c r="H17" s="2">
        <f t="shared" si="0"/>
        <v>24</v>
      </c>
      <c r="I17" s="2">
        <f t="shared" si="0"/>
        <v>18</v>
      </c>
      <c r="J17" s="2">
        <f t="shared" si="0"/>
        <v>18</v>
      </c>
      <c r="K17" s="2">
        <f t="shared" si="0"/>
        <v>18</v>
      </c>
      <c r="L17" s="2">
        <f t="shared" si="0"/>
        <v>18</v>
      </c>
      <c r="M17" s="2">
        <f t="shared" si="0"/>
        <v>18</v>
      </c>
      <c r="N17" s="2">
        <f t="shared" si="0"/>
        <v>15</v>
      </c>
      <c r="O17" s="2">
        <f t="shared" si="0"/>
        <v>9</v>
      </c>
      <c r="P17" s="2">
        <f t="shared" si="0"/>
        <v>9</v>
      </c>
      <c r="Q17" s="2">
        <f t="shared" si="0"/>
        <v>12</v>
      </c>
      <c r="R17" s="2">
        <f t="shared" si="0"/>
        <v>42</v>
      </c>
      <c r="S17" s="10">
        <f t="shared" si="1"/>
        <v>20.117647058823529</v>
      </c>
      <c r="T17" s="3"/>
    </row>
    <row r="18" spans="1:20" x14ac:dyDescent="0.35">
      <c r="A18" s="1" t="s">
        <v>19</v>
      </c>
      <c r="B18" s="2">
        <f>SUM(B13:B17)</f>
        <v>69</v>
      </c>
      <c r="C18" s="2">
        <f t="shared" ref="C18:R18" si="3">SUM(C13:C17)</f>
        <v>57</v>
      </c>
      <c r="D18" s="2">
        <f t="shared" si="3"/>
        <v>51</v>
      </c>
      <c r="E18" s="2">
        <f t="shared" si="3"/>
        <v>45</v>
      </c>
      <c r="F18" s="2">
        <f t="shared" si="3"/>
        <v>66</v>
      </c>
      <c r="G18" s="2">
        <f t="shared" si="3"/>
        <v>81</v>
      </c>
      <c r="H18" s="2">
        <f t="shared" si="3"/>
        <v>69</v>
      </c>
      <c r="I18" s="2">
        <f t="shared" si="3"/>
        <v>54</v>
      </c>
      <c r="J18" s="2">
        <f t="shared" si="3"/>
        <v>114</v>
      </c>
      <c r="K18" s="2">
        <f t="shared" si="3"/>
        <v>105</v>
      </c>
      <c r="L18" s="2">
        <f t="shared" si="3"/>
        <v>111</v>
      </c>
      <c r="M18" s="2">
        <f t="shared" si="3"/>
        <v>120</v>
      </c>
      <c r="N18" s="2">
        <f t="shared" si="3"/>
        <v>138</v>
      </c>
      <c r="O18" s="2">
        <f t="shared" si="3"/>
        <v>132</v>
      </c>
      <c r="P18" s="2">
        <f t="shared" si="3"/>
        <v>114</v>
      </c>
      <c r="Q18" s="2">
        <f t="shared" si="3"/>
        <v>99</v>
      </c>
      <c r="R18" s="2">
        <f t="shared" si="3"/>
        <v>180</v>
      </c>
      <c r="S18" s="10">
        <f t="shared" si="1"/>
        <v>94.411764705882348</v>
      </c>
      <c r="T18" s="3"/>
    </row>
    <row r="19" spans="1:20" x14ac:dyDescent="0.35">
      <c r="A19" s="1" t="s">
        <v>30</v>
      </c>
      <c r="B19" s="2">
        <f>SUM(B16:B17)</f>
        <v>36</v>
      </c>
      <c r="C19" s="2">
        <f t="shared" ref="C19:R19" si="4">SUM(C16:C17)</f>
        <v>30</v>
      </c>
      <c r="D19" s="2">
        <f t="shared" si="4"/>
        <v>30</v>
      </c>
      <c r="E19" s="2">
        <f t="shared" si="4"/>
        <v>27</v>
      </c>
      <c r="F19" s="2">
        <f t="shared" si="4"/>
        <v>48</v>
      </c>
      <c r="G19" s="2">
        <f t="shared" si="4"/>
        <v>48</v>
      </c>
      <c r="H19" s="2">
        <f t="shared" si="4"/>
        <v>42</v>
      </c>
      <c r="I19" s="2">
        <f t="shared" si="4"/>
        <v>30</v>
      </c>
      <c r="J19" s="2">
        <f t="shared" si="4"/>
        <v>30</v>
      </c>
      <c r="K19" s="2">
        <f t="shared" si="4"/>
        <v>30</v>
      </c>
      <c r="L19" s="2">
        <f t="shared" si="4"/>
        <v>27</v>
      </c>
      <c r="M19" s="2">
        <f t="shared" si="4"/>
        <v>42</v>
      </c>
      <c r="N19" s="2">
        <f t="shared" si="4"/>
        <v>63</v>
      </c>
      <c r="O19" s="2">
        <f t="shared" si="4"/>
        <v>66</v>
      </c>
      <c r="P19" s="2">
        <f t="shared" si="4"/>
        <v>60</v>
      </c>
      <c r="Q19" s="2">
        <f t="shared" si="4"/>
        <v>57</v>
      </c>
      <c r="R19" s="2">
        <f t="shared" si="4"/>
        <v>135</v>
      </c>
      <c r="S19" s="10">
        <f t="shared" si="1"/>
        <v>47.117647058823529</v>
      </c>
      <c r="T19" s="3"/>
    </row>
    <row r="20" spans="1:20" x14ac:dyDescent="0.35">
      <c r="A20" s="5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5"/>
    </row>
    <row r="21" spans="1:20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20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20" x14ac:dyDescent="0.35">
      <c r="A23" s="1" t="s">
        <v>25</v>
      </c>
      <c r="B23" s="2">
        <v>2014</v>
      </c>
      <c r="C23" s="2">
        <f>B23+1</f>
        <v>2015</v>
      </c>
      <c r="D23" s="2">
        <f>C23+1</f>
        <v>2016</v>
      </c>
      <c r="E23" s="2">
        <f>D23+1</f>
        <v>2017</v>
      </c>
      <c r="F23" s="2" t="s">
        <v>32</v>
      </c>
      <c r="G23" s="2" t="s">
        <v>34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20" x14ac:dyDescent="0.35">
      <c r="A24" s="1" t="s">
        <v>14</v>
      </c>
      <c r="B24" s="2">
        <f>SUM(B13:E13)</f>
        <v>60</v>
      </c>
      <c r="C24" s="2">
        <f>SUM(F13:I13)</f>
        <v>66</v>
      </c>
      <c r="D24" s="2">
        <f>SUM(J13:M13)</f>
        <v>240</v>
      </c>
      <c r="E24" s="2">
        <f>SUM(N13:Q13)</f>
        <v>138</v>
      </c>
      <c r="F24" s="2">
        <f>R13*4</f>
        <v>108</v>
      </c>
      <c r="G24" s="2">
        <f>SUM(B24:F24)/5</f>
        <v>122.4</v>
      </c>
    </row>
    <row r="25" spans="1:20" x14ac:dyDescent="0.35">
      <c r="A25" s="1" t="s">
        <v>15</v>
      </c>
      <c r="B25" s="2">
        <f>SUM(B14:E14)</f>
        <v>30</v>
      </c>
      <c r="C25" s="2">
        <f>SUM(F14:I14)</f>
        <v>12</v>
      </c>
      <c r="D25" s="2">
        <f>SUM(J14:M14)</f>
        <v>24</v>
      </c>
      <c r="E25" s="2">
        <f t="shared" ref="E25:E28" si="5">SUM(N14:Q14)</f>
        <v>30</v>
      </c>
      <c r="F25" s="2">
        <f t="shared" ref="F25:F28" si="6">R14*4</f>
        <v>24</v>
      </c>
      <c r="G25" s="2">
        <f>SUM(B25:F25)/5</f>
        <v>24</v>
      </c>
    </row>
    <row r="26" spans="1:20" x14ac:dyDescent="0.35">
      <c r="A26" s="1" t="s">
        <v>16</v>
      </c>
      <c r="B26" s="2">
        <f>SUM(B15:E15)</f>
        <v>9</v>
      </c>
      <c r="C26" s="2">
        <f>SUM(F15:I15)</f>
        <v>24</v>
      </c>
      <c r="D26" s="2">
        <f>SUM(J15:M15)</f>
        <v>57</v>
      </c>
      <c r="E26" s="2">
        <f t="shared" si="5"/>
        <v>69</v>
      </c>
      <c r="F26" s="2">
        <f t="shared" si="6"/>
        <v>48</v>
      </c>
      <c r="G26" s="2">
        <f>SUM(B26:F26)/5</f>
        <v>41.4</v>
      </c>
    </row>
    <row r="27" spans="1:20" x14ac:dyDescent="0.35">
      <c r="A27" s="1" t="s">
        <v>17</v>
      </c>
      <c r="B27" s="2">
        <f>SUM(B16:E16)</f>
        <v>36</v>
      </c>
      <c r="C27" s="2">
        <f>SUM(F16:I16)</f>
        <v>72</v>
      </c>
      <c r="D27" s="2">
        <f>SUM(J16:M16)</f>
        <v>57</v>
      </c>
      <c r="E27" s="2">
        <f t="shared" si="5"/>
        <v>201</v>
      </c>
      <c r="F27" s="2">
        <f t="shared" si="6"/>
        <v>372</v>
      </c>
      <c r="G27" s="2">
        <f>SUM(B27:F27)/5</f>
        <v>147.6</v>
      </c>
    </row>
    <row r="28" spans="1:20" x14ac:dyDescent="0.35">
      <c r="A28" s="1" t="s">
        <v>18</v>
      </c>
      <c r="B28" s="2">
        <f>SUM(B17:E17)</f>
        <v>87</v>
      </c>
      <c r="C28" s="2">
        <f>SUM(F17:I17)</f>
        <v>96</v>
      </c>
      <c r="D28" s="2">
        <f>SUM(J17:M17)</f>
        <v>72</v>
      </c>
      <c r="E28" s="2">
        <f t="shared" si="5"/>
        <v>45</v>
      </c>
      <c r="F28" s="2">
        <f t="shared" si="6"/>
        <v>168</v>
      </c>
      <c r="G28" s="2">
        <f>SUM(B28:F28)/5</f>
        <v>93.6</v>
      </c>
    </row>
    <row r="29" spans="1:20" x14ac:dyDescent="0.35">
      <c r="A29" s="1" t="s">
        <v>19</v>
      </c>
      <c r="B29" s="2">
        <f>SUM(B24:B28)</f>
        <v>222</v>
      </c>
      <c r="C29" s="2">
        <f t="shared" ref="C29" si="7">SUM(C24:C28)</f>
        <v>270</v>
      </c>
      <c r="D29" s="2">
        <f t="shared" ref="D29" si="8">SUM(D24:D28)</f>
        <v>450</v>
      </c>
      <c r="E29" s="2">
        <f t="shared" ref="E29" si="9">SUM(E24:E28)</f>
        <v>483</v>
      </c>
      <c r="F29" s="2">
        <f t="shared" ref="F29" si="10">SUM(F24:F28)</f>
        <v>720</v>
      </c>
      <c r="G29" s="2">
        <f t="shared" ref="G29" si="11">SUM(G24:G28)</f>
        <v>429</v>
      </c>
    </row>
    <row r="30" spans="1:20" x14ac:dyDescent="0.35">
      <c r="A30" s="4" t="s">
        <v>14</v>
      </c>
      <c r="B30" s="4">
        <v>60</v>
      </c>
      <c r="C30" s="4">
        <v>66</v>
      </c>
      <c r="D30" s="4">
        <v>240</v>
      </c>
      <c r="E30" s="4">
        <v>138</v>
      </c>
      <c r="F30" s="4">
        <v>108</v>
      </c>
      <c r="G30" s="4">
        <v>122.4</v>
      </c>
    </row>
    <row r="31" spans="1:20" x14ac:dyDescent="0.35">
      <c r="A31" s="4" t="s">
        <v>15</v>
      </c>
      <c r="B31" s="4">
        <v>30</v>
      </c>
      <c r="C31" s="4">
        <v>12</v>
      </c>
      <c r="D31" s="4">
        <v>24</v>
      </c>
      <c r="E31" s="4">
        <v>30</v>
      </c>
      <c r="F31" s="4">
        <v>24</v>
      </c>
      <c r="G31" s="4">
        <v>24</v>
      </c>
    </row>
    <row r="32" spans="1:20" x14ac:dyDescent="0.35">
      <c r="A32" s="4" t="s">
        <v>16</v>
      </c>
      <c r="B32" s="4">
        <v>9</v>
      </c>
      <c r="C32" s="4">
        <v>24</v>
      </c>
      <c r="D32" s="4">
        <v>57</v>
      </c>
      <c r="E32" s="4">
        <v>69</v>
      </c>
      <c r="F32" s="4">
        <v>48</v>
      </c>
    </row>
    <row r="33" spans="1:6" x14ac:dyDescent="0.35">
      <c r="A33" s="4" t="s">
        <v>35</v>
      </c>
      <c r="B33" s="4">
        <f>SUM(B27:B28)</f>
        <v>123</v>
      </c>
      <c r="C33" s="4">
        <f t="shared" ref="C33:F33" si="12">SUM(C27:C28)</f>
        <v>168</v>
      </c>
      <c r="D33" s="4">
        <f t="shared" si="12"/>
        <v>129</v>
      </c>
      <c r="E33" s="4">
        <f t="shared" si="12"/>
        <v>246</v>
      </c>
      <c r="F33" s="4">
        <f t="shared" si="12"/>
        <v>540</v>
      </c>
    </row>
    <row r="35" spans="1:6" x14ac:dyDescent="0.35">
      <c r="B35" s="4">
        <f>SUM(B24:B28)</f>
        <v>222</v>
      </c>
      <c r="C35" s="4">
        <f t="shared" ref="C35:E35" si="13">SUM(C24:C29)</f>
        <v>540</v>
      </c>
      <c r="D35" s="4">
        <f t="shared" si="13"/>
        <v>900</v>
      </c>
      <c r="E35" s="4">
        <f t="shared" si="13"/>
        <v>966</v>
      </c>
      <c r="F35" s="4">
        <f>SUM(F24:F29)</f>
        <v>1440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C39D-728E-42CD-833C-B667B424416F}">
  <dimension ref="A1:U39"/>
  <sheetViews>
    <sheetView zoomScale="70" zoomScaleNormal="70" workbookViewId="0">
      <selection activeCell="B2" sqref="B2:R6"/>
    </sheetView>
  </sheetViews>
  <sheetFormatPr baseColWidth="10" defaultRowHeight="15.5" x14ac:dyDescent="0.35"/>
  <sheetData>
    <row r="1" spans="1:21" x14ac:dyDescent="0.35">
      <c r="A1" s="1" t="s">
        <v>13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0</v>
      </c>
      <c r="H1" s="2" t="s">
        <v>1</v>
      </c>
      <c r="I1" s="2" t="s">
        <v>2</v>
      </c>
      <c r="J1" s="2" t="s">
        <v>3</v>
      </c>
      <c r="K1" s="2" t="s">
        <v>4</v>
      </c>
      <c r="L1" s="2" t="s">
        <v>5</v>
      </c>
      <c r="M1" s="2" t="s">
        <v>6</v>
      </c>
      <c r="N1" s="2" t="s">
        <v>7</v>
      </c>
      <c r="O1" s="2" t="s">
        <v>8</v>
      </c>
      <c r="P1" s="2" t="s">
        <v>9</v>
      </c>
      <c r="Q1" s="2" t="s">
        <v>10</v>
      </c>
      <c r="R1" s="2" t="s">
        <v>11</v>
      </c>
      <c r="S1" s="3"/>
      <c r="T1" s="4"/>
      <c r="U1" s="4"/>
    </row>
    <row r="2" spans="1:21" x14ac:dyDescent="0.35">
      <c r="A2" s="1" t="s">
        <v>14</v>
      </c>
      <c r="B2" s="11">
        <v>56</v>
      </c>
      <c r="C2" s="11">
        <v>42</v>
      </c>
      <c r="D2" s="11">
        <v>52</v>
      </c>
      <c r="E2" s="11">
        <v>42</v>
      </c>
      <c r="F2" s="11">
        <v>48</v>
      </c>
      <c r="G2" s="11">
        <v>45</v>
      </c>
      <c r="H2" s="11">
        <v>36</v>
      </c>
      <c r="I2" s="11">
        <v>67</v>
      </c>
      <c r="J2" s="11">
        <v>71</v>
      </c>
      <c r="K2" s="11">
        <v>69</v>
      </c>
      <c r="L2" s="11">
        <v>68</v>
      </c>
      <c r="M2" s="11">
        <v>14</v>
      </c>
      <c r="N2" s="11">
        <v>14</v>
      </c>
      <c r="O2" s="11">
        <v>13</v>
      </c>
      <c r="P2" s="11">
        <v>12</v>
      </c>
      <c r="Q2" s="11">
        <v>12</v>
      </c>
      <c r="R2" s="11">
        <v>10</v>
      </c>
      <c r="S2" s="3"/>
      <c r="T2" s="4"/>
      <c r="U2" s="4"/>
    </row>
    <row r="3" spans="1:21" x14ac:dyDescent="0.35">
      <c r="A3" s="1" t="s">
        <v>15</v>
      </c>
      <c r="B3" s="11">
        <v>45</v>
      </c>
      <c r="C3" s="11">
        <v>30</v>
      </c>
      <c r="D3" s="11">
        <v>25</v>
      </c>
      <c r="E3" s="11">
        <v>73</v>
      </c>
      <c r="F3" s="11">
        <v>85</v>
      </c>
      <c r="G3" s="11">
        <v>80</v>
      </c>
      <c r="H3" s="11">
        <v>76</v>
      </c>
      <c r="I3" s="11">
        <v>13</v>
      </c>
      <c r="J3" s="11">
        <v>2</v>
      </c>
      <c r="K3" s="11">
        <v>3</v>
      </c>
      <c r="L3" s="11">
        <v>12</v>
      </c>
      <c r="M3" s="11">
        <v>66</v>
      </c>
      <c r="N3" s="11">
        <v>31</v>
      </c>
      <c r="O3" s="11">
        <v>23</v>
      </c>
      <c r="P3" s="11">
        <v>44</v>
      </c>
      <c r="Q3" s="11">
        <v>30</v>
      </c>
      <c r="R3" s="11">
        <v>48</v>
      </c>
      <c r="S3" s="3"/>
      <c r="T3" s="4"/>
      <c r="U3" s="4"/>
    </row>
    <row r="4" spans="1:21" x14ac:dyDescent="0.35">
      <c r="A4" s="1" t="s">
        <v>16</v>
      </c>
      <c r="B4" s="11">
        <v>15</v>
      </c>
      <c r="C4" s="11">
        <v>13</v>
      </c>
      <c r="D4" s="11">
        <v>11</v>
      </c>
      <c r="E4" s="11">
        <v>11</v>
      </c>
      <c r="F4" s="11">
        <v>17</v>
      </c>
      <c r="G4" s="11">
        <v>17</v>
      </c>
      <c r="H4" s="11">
        <v>16</v>
      </c>
      <c r="I4" s="11">
        <v>16</v>
      </c>
      <c r="J4" s="11">
        <v>15</v>
      </c>
      <c r="K4" s="11">
        <v>14</v>
      </c>
      <c r="L4" s="11">
        <v>19</v>
      </c>
      <c r="M4" s="11">
        <v>18</v>
      </c>
      <c r="N4" s="11">
        <v>10</v>
      </c>
      <c r="O4" s="11">
        <v>10</v>
      </c>
      <c r="P4" s="11">
        <v>8</v>
      </c>
      <c r="Q4" s="11">
        <v>5</v>
      </c>
      <c r="R4" s="11">
        <v>12</v>
      </c>
      <c r="S4" s="3"/>
      <c r="T4" s="4"/>
      <c r="U4" s="4"/>
    </row>
    <row r="5" spans="1:21" x14ac:dyDescent="0.35">
      <c r="A5" s="1" t="s">
        <v>17</v>
      </c>
      <c r="B5" s="11">
        <v>7</v>
      </c>
      <c r="C5" s="11">
        <v>4</v>
      </c>
      <c r="D5" s="11">
        <v>3</v>
      </c>
      <c r="E5" s="11">
        <v>2</v>
      </c>
      <c r="F5" s="11">
        <v>2</v>
      </c>
      <c r="G5" s="11">
        <v>2</v>
      </c>
      <c r="H5" s="11">
        <v>3</v>
      </c>
      <c r="I5" s="11">
        <v>8</v>
      </c>
      <c r="J5" s="11">
        <v>9</v>
      </c>
      <c r="K5" s="11">
        <v>9</v>
      </c>
      <c r="L5" s="11">
        <v>8</v>
      </c>
      <c r="M5" s="11">
        <v>13</v>
      </c>
      <c r="N5" s="11">
        <v>11</v>
      </c>
      <c r="O5" s="11">
        <v>12</v>
      </c>
      <c r="P5" s="11">
        <v>13</v>
      </c>
      <c r="Q5" s="11">
        <v>8</v>
      </c>
      <c r="R5" s="11">
        <v>9</v>
      </c>
      <c r="S5" s="3"/>
      <c r="T5" s="4"/>
      <c r="U5" s="4"/>
    </row>
    <row r="6" spans="1:21" x14ac:dyDescent="0.35">
      <c r="A6" s="1" t="s">
        <v>18</v>
      </c>
      <c r="B6" s="11">
        <v>2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3</v>
      </c>
      <c r="N6" s="11">
        <v>3</v>
      </c>
      <c r="O6" s="11">
        <v>3</v>
      </c>
      <c r="P6" s="11">
        <v>3</v>
      </c>
      <c r="Q6" s="11">
        <v>3</v>
      </c>
      <c r="R6" s="11">
        <v>2</v>
      </c>
      <c r="S6" s="3"/>
      <c r="T6" s="4"/>
      <c r="U6" s="4"/>
    </row>
    <row r="7" spans="1:21" x14ac:dyDescent="0.35">
      <c r="A7" s="1" t="s">
        <v>19</v>
      </c>
      <c r="B7" s="11">
        <v>125</v>
      </c>
      <c r="C7" s="11">
        <v>90</v>
      </c>
      <c r="D7" s="11">
        <v>92</v>
      </c>
      <c r="E7" s="11">
        <v>128</v>
      </c>
      <c r="F7" s="11">
        <v>154</v>
      </c>
      <c r="G7" s="11">
        <v>145</v>
      </c>
      <c r="H7" s="11">
        <v>132</v>
      </c>
      <c r="I7" s="11">
        <v>104</v>
      </c>
      <c r="J7" s="11">
        <v>97</v>
      </c>
      <c r="K7" s="11">
        <v>95</v>
      </c>
      <c r="L7" s="11">
        <v>108</v>
      </c>
      <c r="M7" s="11">
        <v>114</v>
      </c>
      <c r="N7" s="11">
        <v>68</v>
      </c>
      <c r="O7" s="11">
        <v>61</v>
      </c>
      <c r="P7" s="11">
        <v>81</v>
      </c>
      <c r="Q7" s="11">
        <v>57</v>
      </c>
      <c r="R7" s="11">
        <v>82</v>
      </c>
      <c r="S7" s="3"/>
      <c r="T7" s="4"/>
      <c r="U7" s="4"/>
    </row>
    <row r="8" spans="1:21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4"/>
      <c r="T8" s="4"/>
      <c r="U8" s="4"/>
    </row>
    <row r="9" spans="1:21" x14ac:dyDescent="0.35">
      <c r="A9" s="4" t="s">
        <v>12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4"/>
      <c r="U10" s="4"/>
    </row>
    <row r="11" spans="1:21" x14ac:dyDescent="0.35">
      <c r="A11" s="1"/>
      <c r="B11" s="2">
        <v>2014</v>
      </c>
      <c r="C11" s="2">
        <v>2014</v>
      </c>
      <c r="D11" s="2">
        <v>2014</v>
      </c>
      <c r="E11" s="2">
        <v>2014</v>
      </c>
      <c r="F11" s="2">
        <v>2015</v>
      </c>
      <c r="G11" s="2">
        <v>2015</v>
      </c>
      <c r="H11" s="2">
        <v>2015</v>
      </c>
      <c r="I11" s="2">
        <v>2015</v>
      </c>
      <c r="J11" s="2">
        <v>2016</v>
      </c>
      <c r="K11" s="2">
        <v>2016</v>
      </c>
      <c r="L11" s="2">
        <v>2016</v>
      </c>
      <c r="M11" s="2">
        <v>2016</v>
      </c>
      <c r="N11" s="2">
        <v>2017</v>
      </c>
      <c r="O11" s="2">
        <v>2017</v>
      </c>
      <c r="P11" s="2">
        <v>2017</v>
      </c>
      <c r="Q11" s="2">
        <v>2017</v>
      </c>
      <c r="R11" s="2">
        <v>2018</v>
      </c>
      <c r="S11" s="2"/>
      <c r="T11" s="9"/>
      <c r="U11" s="4"/>
    </row>
    <row r="12" spans="1:21" x14ac:dyDescent="0.35">
      <c r="A12" s="1" t="s">
        <v>25</v>
      </c>
      <c r="B12" s="2" t="s">
        <v>26</v>
      </c>
      <c r="C12" s="2" t="s">
        <v>27</v>
      </c>
      <c r="D12" s="2" t="s">
        <v>28</v>
      </c>
      <c r="E12" s="2" t="s">
        <v>29</v>
      </c>
      <c r="F12" s="2" t="s">
        <v>26</v>
      </c>
      <c r="G12" s="2" t="s">
        <v>27</v>
      </c>
      <c r="H12" s="2" t="s">
        <v>28</v>
      </c>
      <c r="I12" s="2" t="s">
        <v>29</v>
      </c>
      <c r="J12" s="2" t="s">
        <v>26</v>
      </c>
      <c r="K12" s="2" t="s">
        <v>27</v>
      </c>
      <c r="L12" s="2" t="s">
        <v>28</v>
      </c>
      <c r="M12" s="2" t="s">
        <v>29</v>
      </c>
      <c r="N12" s="2" t="s">
        <v>26</v>
      </c>
      <c r="O12" s="2" t="s">
        <v>27</v>
      </c>
      <c r="P12" s="2" t="s">
        <v>28</v>
      </c>
      <c r="Q12" s="2" t="s">
        <v>29</v>
      </c>
      <c r="R12" s="2" t="s">
        <v>26</v>
      </c>
      <c r="S12" s="1"/>
      <c r="T12" s="3"/>
      <c r="U12" s="4"/>
    </row>
    <row r="13" spans="1:21" x14ac:dyDescent="0.35">
      <c r="A13" s="1" t="s">
        <v>14</v>
      </c>
      <c r="B13" s="2">
        <f>B2*3</f>
        <v>168</v>
      </c>
      <c r="C13" s="2">
        <f t="shared" ref="C13:R17" si="0">C2*3</f>
        <v>126</v>
      </c>
      <c r="D13" s="2">
        <f t="shared" si="0"/>
        <v>156</v>
      </c>
      <c r="E13" s="2">
        <f t="shared" si="0"/>
        <v>126</v>
      </c>
      <c r="F13" s="2">
        <f t="shared" si="0"/>
        <v>144</v>
      </c>
      <c r="G13" s="2">
        <f t="shared" si="0"/>
        <v>135</v>
      </c>
      <c r="H13" s="2">
        <f t="shared" si="0"/>
        <v>108</v>
      </c>
      <c r="I13" s="2">
        <f t="shared" si="0"/>
        <v>201</v>
      </c>
      <c r="J13" s="2">
        <f t="shared" si="0"/>
        <v>213</v>
      </c>
      <c r="K13" s="2">
        <f t="shared" si="0"/>
        <v>207</v>
      </c>
      <c r="L13" s="2">
        <f t="shared" si="0"/>
        <v>204</v>
      </c>
      <c r="M13" s="2">
        <f t="shared" si="0"/>
        <v>42</v>
      </c>
      <c r="N13" s="2">
        <f t="shared" si="0"/>
        <v>42</v>
      </c>
      <c r="O13" s="2">
        <f t="shared" si="0"/>
        <v>39</v>
      </c>
      <c r="P13" s="2">
        <f t="shared" si="0"/>
        <v>36</v>
      </c>
      <c r="Q13" s="2">
        <f t="shared" si="0"/>
        <v>36</v>
      </c>
      <c r="R13" s="2">
        <f t="shared" si="0"/>
        <v>30</v>
      </c>
      <c r="S13" s="10"/>
      <c r="T13" s="3"/>
      <c r="U13" s="4"/>
    </row>
    <row r="14" spans="1:21" x14ac:dyDescent="0.35">
      <c r="A14" s="1" t="s">
        <v>15</v>
      </c>
      <c r="B14" s="2">
        <f t="shared" ref="B14:Q17" si="1">B3*3</f>
        <v>135</v>
      </c>
      <c r="C14" s="2">
        <f t="shared" si="1"/>
        <v>90</v>
      </c>
      <c r="D14" s="2">
        <f t="shared" si="1"/>
        <v>75</v>
      </c>
      <c r="E14" s="2">
        <f t="shared" si="1"/>
        <v>219</v>
      </c>
      <c r="F14" s="2">
        <f t="shared" si="1"/>
        <v>255</v>
      </c>
      <c r="G14" s="2">
        <f t="shared" si="1"/>
        <v>240</v>
      </c>
      <c r="H14" s="2">
        <f t="shared" si="1"/>
        <v>228</v>
      </c>
      <c r="I14" s="2">
        <f t="shared" si="1"/>
        <v>39</v>
      </c>
      <c r="J14" s="2">
        <f t="shared" si="1"/>
        <v>6</v>
      </c>
      <c r="K14" s="2">
        <f t="shared" si="1"/>
        <v>9</v>
      </c>
      <c r="L14" s="2">
        <f t="shared" si="1"/>
        <v>36</v>
      </c>
      <c r="M14" s="2">
        <f t="shared" si="1"/>
        <v>198</v>
      </c>
      <c r="N14" s="2">
        <f t="shared" si="1"/>
        <v>93</v>
      </c>
      <c r="O14" s="2">
        <f t="shared" si="1"/>
        <v>69</v>
      </c>
      <c r="P14" s="2">
        <f t="shared" si="1"/>
        <v>132</v>
      </c>
      <c r="Q14" s="2">
        <f t="shared" si="1"/>
        <v>90</v>
      </c>
      <c r="R14" s="2">
        <f t="shared" si="0"/>
        <v>144</v>
      </c>
      <c r="S14" s="10"/>
      <c r="T14" s="3"/>
      <c r="U14" s="4"/>
    </row>
    <row r="15" spans="1:21" x14ac:dyDescent="0.35">
      <c r="A15" s="1" t="s">
        <v>16</v>
      </c>
      <c r="B15" s="2">
        <f t="shared" si="1"/>
        <v>45</v>
      </c>
      <c r="C15" s="2">
        <f t="shared" si="0"/>
        <v>39</v>
      </c>
      <c r="D15" s="2">
        <f t="shared" si="0"/>
        <v>33</v>
      </c>
      <c r="E15" s="2">
        <f t="shared" si="0"/>
        <v>33</v>
      </c>
      <c r="F15" s="2">
        <f t="shared" si="0"/>
        <v>51</v>
      </c>
      <c r="G15" s="2">
        <f t="shared" si="0"/>
        <v>51</v>
      </c>
      <c r="H15" s="2">
        <f t="shared" si="0"/>
        <v>48</v>
      </c>
      <c r="I15" s="2">
        <f t="shared" si="0"/>
        <v>48</v>
      </c>
      <c r="J15" s="2">
        <f t="shared" si="0"/>
        <v>45</v>
      </c>
      <c r="K15" s="2">
        <f t="shared" si="0"/>
        <v>42</v>
      </c>
      <c r="L15" s="2">
        <f t="shared" si="0"/>
        <v>57</v>
      </c>
      <c r="M15" s="2">
        <f t="shared" si="0"/>
        <v>54</v>
      </c>
      <c r="N15" s="2">
        <f t="shared" si="0"/>
        <v>30</v>
      </c>
      <c r="O15" s="2">
        <f t="shared" si="0"/>
        <v>30</v>
      </c>
      <c r="P15" s="2">
        <f t="shared" si="0"/>
        <v>24</v>
      </c>
      <c r="Q15" s="2">
        <f t="shared" si="0"/>
        <v>15</v>
      </c>
      <c r="R15" s="2">
        <f t="shared" si="0"/>
        <v>36</v>
      </c>
      <c r="S15" s="10"/>
      <c r="T15" s="3"/>
      <c r="U15" s="4"/>
    </row>
    <row r="16" spans="1:21" x14ac:dyDescent="0.35">
      <c r="A16" s="1" t="s">
        <v>17</v>
      </c>
      <c r="B16" s="2">
        <f t="shared" si="1"/>
        <v>21</v>
      </c>
      <c r="C16" s="2">
        <f t="shared" si="0"/>
        <v>12</v>
      </c>
      <c r="D16" s="2">
        <f t="shared" si="0"/>
        <v>9</v>
      </c>
      <c r="E16" s="2">
        <f t="shared" si="0"/>
        <v>6</v>
      </c>
      <c r="F16" s="2">
        <f t="shared" si="0"/>
        <v>6</v>
      </c>
      <c r="G16" s="2">
        <f t="shared" si="0"/>
        <v>6</v>
      </c>
      <c r="H16" s="2">
        <f t="shared" si="0"/>
        <v>9</v>
      </c>
      <c r="I16" s="2">
        <f t="shared" si="0"/>
        <v>24</v>
      </c>
      <c r="J16" s="2">
        <f t="shared" si="0"/>
        <v>27</v>
      </c>
      <c r="K16" s="2">
        <f t="shared" si="0"/>
        <v>27</v>
      </c>
      <c r="L16" s="2">
        <f t="shared" si="0"/>
        <v>24</v>
      </c>
      <c r="M16" s="2">
        <f t="shared" si="0"/>
        <v>39</v>
      </c>
      <c r="N16" s="2">
        <f t="shared" si="0"/>
        <v>33</v>
      </c>
      <c r="O16" s="2">
        <f t="shared" si="0"/>
        <v>36</v>
      </c>
      <c r="P16" s="2">
        <f t="shared" si="0"/>
        <v>39</v>
      </c>
      <c r="Q16" s="2">
        <f t="shared" si="0"/>
        <v>24</v>
      </c>
      <c r="R16" s="2">
        <f t="shared" si="0"/>
        <v>27</v>
      </c>
      <c r="S16" s="10"/>
      <c r="T16" s="3"/>
      <c r="U16" s="4"/>
    </row>
    <row r="17" spans="1:21" x14ac:dyDescent="0.35">
      <c r="A17" s="1" t="s">
        <v>18</v>
      </c>
      <c r="B17" s="2">
        <f t="shared" si="1"/>
        <v>6</v>
      </c>
      <c r="C17" s="2">
        <f t="shared" si="0"/>
        <v>3</v>
      </c>
      <c r="D17" s="2">
        <f t="shared" si="0"/>
        <v>3</v>
      </c>
      <c r="E17" s="2">
        <f t="shared" si="0"/>
        <v>3</v>
      </c>
      <c r="F17" s="2">
        <f t="shared" si="0"/>
        <v>3</v>
      </c>
      <c r="G17" s="2">
        <f t="shared" si="0"/>
        <v>3</v>
      </c>
      <c r="H17" s="2">
        <f t="shared" si="0"/>
        <v>3</v>
      </c>
      <c r="I17" s="2">
        <f t="shared" si="0"/>
        <v>3</v>
      </c>
      <c r="J17" s="2">
        <f t="shared" si="0"/>
        <v>3</v>
      </c>
      <c r="K17" s="2">
        <f t="shared" si="0"/>
        <v>3</v>
      </c>
      <c r="L17" s="2">
        <f t="shared" si="0"/>
        <v>3</v>
      </c>
      <c r="M17" s="2">
        <f t="shared" si="0"/>
        <v>9</v>
      </c>
      <c r="N17" s="2">
        <f t="shared" si="0"/>
        <v>9</v>
      </c>
      <c r="O17" s="2">
        <f t="shared" si="0"/>
        <v>9</v>
      </c>
      <c r="P17" s="2">
        <f t="shared" si="0"/>
        <v>9</v>
      </c>
      <c r="Q17" s="2">
        <f t="shared" si="0"/>
        <v>9</v>
      </c>
      <c r="R17" s="2">
        <f t="shared" si="0"/>
        <v>6</v>
      </c>
      <c r="S17" s="10"/>
      <c r="T17" s="3"/>
      <c r="U17" s="4"/>
    </row>
    <row r="18" spans="1:21" x14ac:dyDescent="0.35">
      <c r="A18" s="1" t="s">
        <v>19</v>
      </c>
      <c r="B18" s="2">
        <f>SUM(B13:B17)</f>
        <v>375</v>
      </c>
      <c r="C18" s="2">
        <f t="shared" ref="C18:R18" si="2">SUM(C13:C17)</f>
        <v>270</v>
      </c>
      <c r="D18" s="2">
        <f t="shared" si="2"/>
        <v>276</v>
      </c>
      <c r="E18" s="2">
        <f t="shared" si="2"/>
        <v>387</v>
      </c>
      <c r="F18" s="2">
        <f t="shared" si="2"/>
        <v>459</v>
      </c>
      <c r="G18" s="2">
        <f t="shared" si="2"/>
        <v>435</v>
      </c>
      <c r="H18" s="2">
        <f t="shared" si="2"/>
        <v>396</v>
      </c>
      <c r="I18" s="2">
        <f t="shared" si="2"/>
        <v>315</v>
      </c>
      <c r="J18" s="2">
        <f t="shared" si="2"/>
        <v>294</v>
      </c>
      <c r="K18" s="2">
        <f t="shared" si="2"/>
        <v>288</v>
      </c>
      <c r="L18" s="2">
        <f t="shared" si="2"/>
        <v>324</v>
      </c>
      <c r="M18" s="2">
        <f t="shared" si="2"/>
        <v>342</v>
      </c>
      <c r="N18" s="2">
        <f t="shared" si="2"/>
        <v>207</v>
      </c>
      <c r="O18" s="2">
        <f t="shared" si="2"/>
        <v>183</v>
      </c>
      <c r="P18" s="2">
        <f t="shared" si="2"/>
        <v>240</v>
      </c>
      <c r="Q18" s="2">
        <f t="shared" si="2"/>
        <v>174</v>
      </c>
      <c r="R18" s="2">
        <f t="shared" si="2"/>
        <v>243</v>
      </c>
      <c r="S18" s="10"/>
      <c r="T18" s="3"/>
      <c r="U18" s="4"/>
    </row>
    <row r="19" spans="1:21" x14ac:dyDescent="0.35">
      <c r="A19" s="1" t="s">
        <v>30</v>
      </c>
      <c r="B19" s="2">
        <f>SUM(B16:B17)</f>
        <v>27</v>
      </c>
      <c r="C19" s="2">
        <f t="shared" ref="C19:R19" si="3">SUM(C16:C17)</f>
        <v>15</v>
      </c>
      <c r="D19" s="2">
        <f t="shared" si="3"/>
        <v>12</v>
      </c>
      <c r="E19" s="2">
        <f t="shared" si="3"/>
        <v>9</v>
      </c>
      <c r="F19" s="2">
        <f t="shared" si="3"/>
        <v>9</v>
      </c>
      <c r="G19" s="2">
        <f t="shared" si="3"/>
        <v>9</v>
      </c>
      <c r="H19" s="2">
        <f t="shared" si="3"/>
        <v>12</v>
      </c>
      <c r="I19" s="2">
        <f t="shared" si="3"/>
        <v>27</v>
      </c>
      <c r="J19" s="2">
        <f t="shared" si="3"/>
        <v>30</v>
      </c>
      <c r="K19" s="2">
        <f t="shared" si="3"/>
        <v>30</v>
      </c>
      <c r="L19" s="2">
        <f t="shared" si="3"/>
        <v>27</v>
      </c>
      <c r="M19" s="2">
        <f t="shared" si="3"/>
        <v>48</v>
      </c>
      <c r="N19" s="2">
        <f t="shared" si="3"/>
        <v>42</v>
      </c>
      <c r="O19" s="2">
        <f t="shared" si="3"/>
        <v>45</v>
      </c>
      <c r="P19" s="2">
        <f t="shared" si="3"/>
        <v>48</v>
      </c>
      <c r="Q19" s="2">
        <f t="shared" si="3"/>
        <v>33</v>
      </c>
      <c r="R19" s="2">
        <f t="shared" si="3"/>
        <v>33</v>
      </c>
      <c r="S19" s="10"/>
      <c r="T19" s="3"/>
      <c r="U19" s="4"/>
    </row>
    <row r="20" spans="1:21" x14ac:dyDescent="0.35">
      <c r="A20" s="5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5"/>
      <c r="T20" s="4"/>
      <c r="U20" s="4"/>
    </row>
    <row r="21" spans="1:21" x14ac:dyDescent="0.35">
      <c r="A21" s="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4"/>
      <c r="T21" s="4"/>
      <c r="U21" s="4"/>
    </row>
    <row r="22" spans="1:21" x14ac:dyDescent="0.35">
      <c r="A22" s="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4"/>
      <c r="T22" s="4"/>
      <c r="U22" s="4"/>
    </row>
    <row r="23" spans="1:21" x14ac:dyDescent="0.35">
      <c r="A23" s="1" t="s">
        <v>25</v>
      </c>
      <c r="B23" s="2">
        <v>2014</v>
      </c>
      <c r="C23" s="2">
        <f>B23+1</f>
        <v>2015</v>
      </c>
      <c r="D23" s="2">
        <f>C23+1</f>
        <v>2016</v>
      </c>
      <c r="E23" s="2">
        <f>D23+1</f>
        <v>2017</v>
      </c>
      <c r="F23" s="2" t="s">
        <v>32</v>
      </c>
      <c r="G23" s="2" t="s">
        <v>34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4"/>
      <c r="T23" s="4"/>
      <c r="U23" s="4"/>
    </row>
    <row r="24" spans="1:21" x14ac:dyDescent="0.35">
      <c r="A24" s="1" t="s">
        <v>14</v>
      </c>
      <c r="B24" s="2">
        <f>SUM(B13:E13)</f>
        <v>576</v>
      </c>
      <c r="C24" s="2">
        <f>SUM(F13:I13)</f>
        <v>588</v>
      </c>
      <c r="D24" s="2">
        <f>SUM(J13:M13)</f>
        <v>666</v>
      </c>
      <c r="E24" s="2">
        <f>SUM(N13:Q13)</f>
        <v>153</v>
      </c>
      <c r="F24" s="2">
        <f>R13*4</f>
        <v>120</v>
      </c>
      <c r="G24" s="2">
        <f>SUM(B24:F24)/5</f>
        <v>420.6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35">
      <c r="A25" s="1" t="s">
        <v>15</v>
      </c>
      <c r="B25" s="2">
        <f>SUM(B14:E14)</f>
        <v>519</v>
      </c>
      <c r="C25" s="2">
        <f>SUM(F14:I14)</f>
        <v>762</v>
      </c>
      <c r="D25" s="2">
        <f>SUM(J14:M14)</f>
        <v>249</v>
      </c>
      <c r="E25" s="2">
        <f t="shared" ref="E25:E28" si="4">SUM(N14:Q14)</f>
        <v>384</v>
      </c>
      <c r="F25" s="2">
        <f t="shared" ref="F25:F28" si="5">R14*4</f>
        <v>576</v>
      </c>
      <c r="G25" s="2">
        <f>SUM(B25:F25)/5</f>
        <v>498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35">
      <c r="A26" s="1" t="s">
        <v>16</v>
      </c>
      <c r="B26" s="2">
        <f>SUM(B15:E15)</f>
        <v>150</v>
      </c>
      <c r="C26" s="2">
        <f>SUM(F15:I15)</f>
        <v>198</v>
      </c>
      <c r="D26" s="2">
        <f>SUM(J15:M15)</f>
        <v>198</v>
      </c>
      <c r="E26" s="2">
        <f t="shared" si="4"/>
        <v>99</v>
      </c>
      <c r="F26" s="2">
        <f t="shared" si="5"/>
        <v>144</v>
      </c>
      <c r="G26" s="2">
        <f>SUM(B26:F26)/5</f>
        <v>157.80000000000001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x14ac:dyDescent="0.35">
      <c r="A27" s="1" t="s">
        <v>17</v>
      </c>
      <c r="B27" s="2">
        <f>SUM(B16:E16)</f>
        <v>48</v>
      </c>
      <c r="C27" s="2">
        <f>SUM(F16:I16)</f>
        <v>45</v>
      </c>
      <c r="D27" s="2">
        <f>SUM(J16:M16)</f>
        <v>117</v>
      </c>
      <c r="E27" s="2">
        <f t="shared" si="4"/>
        <v>132</v>
      </c>
      <c r="F27" s="2">
        <f t="shared" si="5"/>
        <v>108</v>
      </c>
      <c r="G27" s="2">
        <f>SUM(B27:F27)/5</f>
        <v>90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35">
      <c r="A28" s="1" t="s">
        <v>18</v>
      </c>
      <c r="B28" s="2">
        <f>SUM(B17:E17)</f>
        <v>15</v>
      </c>
      <c r="C28" s="2">
        <f>SUM(F17:I17)</f>
        <v>12</v>
      </c>
      <c r="D28" s="2">
        <f>SUM(J17:M17)</f>
        <v>18</v>
      </c>
      <c r="E28" s="2">
        <f t="shared" si="4"/>
        <v>36</v>
      </c>
      <c r="F28" s="2">
        <f t="shared" si="5"/>
        <v>24</v>
      </c>
      <c r="G28" s="2">
        <f>SUM(B28:F28)/5</f>
        <v>21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35">
      <c r="A29" s="1" t="s">
        <v>19</v>
      </c>
      <c r="B29" s="2">
        <f>SUM(B24:B28)</f>
        <v>1308</v>
      </c>
      <c r="C29" s="2">
        <f t="shared" ref="C29:G29" si="6">SUM(C24:C28)</f>
        <v>1605</v>
      </c>
      <c r="D29" s="2">
        <f t="shared" si="6"/>
        <v>1248</v>
      </c>
      <c r="E29" s="2">
        <f t="shared" si="6"/>
        <v>804</v>
      </c>
      <c r="F29" s="2">
        <f t="shared" si="6"/>
        <v>972</v>
      </c>
      <c r="G29" s="2">
        <f t="shared" si="6"/>
        <v>1187.4000000000001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35">
      <c r="A30" s="4" t="s">
        <v>14</v>
      </c>
      <c r="B30" s="4">
        <v>60</v>
      </c>
      <c r="C30" s="4">
        <v>66</v>
      </c>
      <c r="D30" s="4">
        <v>240</v>
      </c>
      <c r="E30" s="4">
        <v>138</v>
      </c>
      <c r="F30" s="4">
        <v>108</v>
      </c>
      <c r="G30" s="4">
        <v>122.4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x14ac:dyDescent="0.35">
      <c r="A31" s="4" t="s">
        <v>15</v>
      </c>
      <c r="B31" s="4">
        <v>30</v>
      </c>
      <c r="C31" s="4">
        <v>12</v>
      </c>
      <c r="D31" s="4">
        <v>24</v>
      </c>
      <c r="E31" s="4">
        <v>30</v>
      </c>
      <c r="F31" s="4">
        <v>24</v>
      </c>
      <c r="G31" s="4">
        <v>24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x14ac:dyDescent="0.35">
      <c r="A32" s="4" t="s">
        <v>16</v>
      </c>
      <c r="B32" s="4">
        <v>9</v>
      </c>
      <c r="C32" s="4">
        <v>24</v>
      </c>
      <c r="D32" s="4">
        <v>57</v>
      </c>
      <c r="E32" s="4">
        <v>69</v>
      </c>
      <c r="F32" s="4">
        <v>48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x14ac:dyDescent="0.35">
      <c r="A33" s="4" t="s">
        <v>35</v>
      </c>
      <c r="B33" s="4">
        <f>SUM(B27:B28)</f>
        <v>63</v>
      </c>
      <c r="C33" s="4">
        <f t="shared" ref="C33:F33" si="7">SUM(C27:C28)</f>
        <v>57</v>
      </c>
      <c r="D33" s="4">
        <f t="shared" si="7"/>
        <v>135</v>
      </c>
      <c r="E33" s="4">
        <f t="shared" si="7"/>
        <v>168</v>
      </c>
      <c r="F33" s="4">
        <f t="shared" si="7"/>
        <v>132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35">
      <c r="A35" s="4"/>
      <c r="B35" s="4">
        <f t="shared" ref="B35:E35" si="8">SUM(B24:B29)</f>
        <v>2616</v>
      </c>
      <c r="C35" s="4">
        <f t="shared" si="8"/>
        <v>3210</v>
      </c>
      <c r="D35" s="4">
        <f t="shared" si="8"/>
        <v>2496</v>
      </c>
      <c r="E35" s="4">
        <f t="shared" si="8"/>
        <v>1608</v>
      </c>
      <c r="F35" s="4">
        <f>SUM(F24:F29)</f>
        <v>1944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9" spans="1:21" x14ac:dyDescent="0.35">
      <c r="B39">
        <f>B35+'Tamaño mercado vertical anual'!B35</f>
        <v>2838</v>
      </c>
      <c r="C39">
        <f>C35+'Tamaño mercado vertical anual'!C35</f>
        <v>3750</v>
      </c>
      <c r="D39">
        <f>D35+'Tamaño mercado vertical anual'!D35</f>
        <v>3396</v>
      </c>
      <c r="E39">
        <f>E35+'Tamaño mercado vertical anual'!E35</f>
        <v>2574</v>
      </c>
      <c r="F39">
        <f>F35+'Tamaño mercado vertical anual'!F35</f>
        <v>3384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MAÑO_MERCADO"/>
  <dimension ref="A1:Z27"/>
  <sheetViews>
    <sheetView zoomScale="40" zoomScaleNormal="40" workbookViewId="0">
      <selection activeCell="B13" sqref="B13:R17"/>
    </sheetView>
  </sheetViews>
  <sheetFormatPr baseColWidth="10" defaultColWidth="10.83203125" defaultRowHeight="15.5" x14ac:dyDescent="0.35"/>
  <cols>
    <col min="1" max="16384" width="10.83203125" style="11"/>
  </cols>
  <sheetData>
    <row r="1" spans="1:26" x14ac:dyDescent="0.35">
      <c r="A1" s="11" t="s">
        <v>13</v>
      </c>
      <c r="B1" s="11" t="s">
        <v>20</v>
      </c>
      <c r="C1" s="11" t="s">
        <v>21</v>
      </c>
      <c r="D1" s="11" t="s">
        <v>22</v>
      </c>
      <c r="E1" s="11" t="s">
        <v>23</v>
      </c>
      <c r="F1" s="11" t="s">
        <v>24</v>
      </c>
      <c r="G1" s="11" t="s">
        <v>0</v>
      </c>
      <c r="H1" s="11" t="s">
        <v>1</v>
      </c>
      <c r="I1" s="11" t="s">
        <v>2</v>
      </c>
      <c r="J1" s="11" t="s">
        <v>3</v>
      </c>
      <c r="K1" s="11" t="s">
        <v>4</v>
      </c>
      <c r="L1" s="11" t="s">
        <v>5</v>
      </c>
      <c r="M1" s="11" t="s">
        <v>6</v>
      </c>
      <c r="N1" s="11" t="s">
        <v>7</v>
      </c>
      <c r="O1" s="11" t="s">
        <v>8</v>
      </c>
      <c r="P1" s="11" t="s">
        <v>9</v>
      </c>
      <c r="Q1" s="11" t="s">
        <v>10</v>
      </c>
      <c r="R1" s="11" t="s">
        <v>11</v>
      </c>
    </row>
    <row r="2" spans="1:26" x14ac:dyDescent="0.35">
      <c r="A2" s="11" t="s">
        <v>14</v>
      </c>
      <c r="B2" s="11">
        <v>56</v>
      </c>
      <c r="C2" s="11">
        <v>42</v>
      </c>
      <c r="D2" s="11">
        <v>52</v>
      </c>
      <c r="E2" s="11">
        <v>42</v>
      </c>
      <c r="F2" s="11">
        <v>48</v>
      </c>
      <c r="G2" s="11">
        <v>45</v>
      </c>
      <c r="H2" s="11">
        <v>36</v>
      </c>
      <c r="I2" s="11">
        <v>67</v>
      </c>
      <c r="J2" s="11">
        <v>71</v>
      </c>
      <c r="K2" s="11">
        <v>69</v>
      </c>
      <c r="L2" s="11">
        <v>68</v>
      </c>
      <c r="M2" s="11">
        <v>14</v>
      </c>
      <c r="N2" s="11">
        <v>14</v>
      </c>
      <c r="O2" s="11">
        <v>13</v>
      </c>
      <c r="P2" s="11">
        <v>12</v>
      </c>
      <c r="Q2" s="11">
        <v>12</v>
      </c>
      <c r="R2" s="11">
        <v>10</v>
      </c>
    </row>
    <row r="3" spans="1:26" x14ac:dyDescent="0.35">
      <c r="A3" s="11" t="s">
        <v>15</v>
      </c>
      <c r="B3" s="11">
        <v>45</v>
      </c>
      <c r="C3" s="11">
        <v>30</v>
      </c>
      <c r="D3" s="11">
        <v>25</v>
      </c>
      <c r="E3" s="11">
        <v>73</v>
      </c>
      <c r="F3" s="11">
        <v>85</v>
      </c>
      <c r="G3" s="11">
        <v>80</v>
      </c>
      <c r="H3" s="11">
        <v>76</v>
      </c>
      <c r="I3" s="11">
        <v>13</v>
      </c>
      <c r="J3" s="11">
        <v>2</v>
      </c>
      <c r="K3" s="11">
        <v>3</v>
      </c>
      <c r="L3" s="11">
        <v>12</v>
      </c>
      <c r="M3" s="11">
        <v>66</v>
      </c>
      <c r="N3" s="11">
        <v>31</v>
      </c>
      <c r="O3" s="11">
        <v>23</v>
      </c>
      <c r="P3" s="11">
        <v>44</v>
      </c>
      <c r="Q3" s="11">
        <v>30</v>
      </c>
      <c r="R3" s="11">
        <v>48</v>
      </c>
    </row>
    <row r="4" spans="1:26" x14ac:dyDescent="0.35">
      <c r="A4" s="11" t="s">
        <v>16</v>
      </c>
      <c r="B4" s="11">
        <v>15</v>
      </c>
      <c r="C4" s="11">
        <v>13</v>
      </c>
      <c r="D4" s="11">
        <v>11</v>
      </c>
      <c r="E4" s="11">
        <v>11</v>
      </c>
      <c r="F4" s="11">
        <v>17</v>
      </c>
      <c r="G4" s="11">
        <v>17</v>
      </c>
      <c r="H4" s="11">
        <v>16</v>
      </c>
      <c r="I4" s="11">
        <v>16</v>
      </c>
      <c r="J4" s="11">
        <v>15</v>
      </c>
      <c r="K4" s="11">
        <v>14</v>
      </c>
      <c r="L4" s="11">
        <v>19</v>
      </c>
      <c r="M4" s="11">
        <v>18</v>
      </c>
      <c r="N4" s="11">
        <v>10</v>
      </c>
      <c r="O4" s="11">
        <v>10</v>
      </c>
      <c r="P4" s="11">
        <v>8</v>
      </c>
      <c r="Q4" s="11">
        <v>5</v>
      </c>
      <c r="R4" s="11">
        <v>12</v>
      </c>
    </row>
    <row r="5" spans="1:26" x14ac:dyDescent="0.35">
      <c r="A5" s="11" t="s">
        <v>17</v>
      </c>
      <c r="B5" s="11">
        <v>7</v>
      </c>
      <c r="C5" s="11">
        <v>4</v>
      </c>
      <c r="D5" s="11">
        <v>3</v>
      </c>
      <c r="E5" s="11">
        <v>2</v>
      </c>
      <c r="F5" s="11">
        <v>2</v>
      </c>
      <c r="G5" s="11">
        <v>2</v>
      </c>
      <c r="H5" s="11">
        <v>3</v>
      </c>
      <c r="I5" s="11">
        <v>8</v>
      </c>
      <c r="J5" s="11">
        <v>9</v>
      </c>
      <c r="K5" s="11">
        <v>9</v>
      </c>
      <c r="L5" s="11">
        <v>8</v>
      </c>
      <c r="M5" s="11">
        <v>13</v>
      </c>
      <c r="N5" s="11">
        <v>11</v>
      </c>
      <c r="O5" s="11">
        <v>12</v>
      </c>
      <c r="P5" s="11">
        <v>13</v>
      </c>
      <c r="Q5" s="11">
        <v>8</v>
      </c>
      <c r="R5" s="11">
        <v>9</v>
      </c>
    </row>
    <row r="6" spans="1:26" x14ac:dyDescent="0.35">
      <c r="A6" s="11" t="s">
        <v>18</v>
      </c>
      <c r="B6" s="11">
        <v>2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3</v>
      </c>
      <c r="N6" s="11">
        <v>3</v>
      </c>
      <c r="O6" s="11">
        <v>3</v>
      </c>
      <c r="P6" s="11">
        <v>3</v>
      </c>
      <c r="Q6" s="11">
        <v>3</v>
      </c>
      <c r="R6" s="11">
        <v>2</v>
      </c>
    </row>
    <row r="7" spans="1:26" x14ac:dyDescent="0.35">
      <c r="A7" s="11" t="s">
        <v>19</v>
      </c>
      <c r="B7" s="11">
        <v>125</v>
      </c>
      <c r="C7" s="11">
        <v>90</v>
      </c>
      <c r="D7" s="11">
        <v>92</v>
      </c>
      <c r="E7" s="11">
        <v>128</v>
      </c>
      <c r="F7" s="11">
        <v>154</v>
      </c>
      <c r="G7" s="11">
        <v>145</v>
      </c>
      <c r="H7" s="11">
        <v>132</v>
      </c>
      <c r="I7" s="11">
        <v>104</v>
      </c>
      <c r="J7" s="11">
        <v>97</v>
      </c>
      <c r="K7" s="11">
        <v>95</v>
      </c>
      <c r="L7" s="11">
        <v>108</v>
      </c>
      <c r="M7" s="11">
        <v>114</v>
      </c>
      <c r="N7" s="11">
        <v>68</v>
      </c>
      <c r="O7" s="11">
        <v>61</v>
      </c>
      <c r="P7" s="11">
        <v>81</v>
      </c>
      <c r="Q7" s="11">
        <v>57</v>
      </c>
      <c r="R7" s="11">
        <v>82</v>
      </c>
    </row>
    <row r="9" spans="1:26" x14ac:dyDescent="0.35">
      <c r="A9" s="11" t="s">
        <v>12</v>
      </c>
    </row>
    <row r="10" spans="1:26" x14ac:dyDescent="0.35">
      <c r="S10" s="21" t="s">
        <v>36</v>
      </c>
      <c r="T10" s="21"/>
      <c r="U10" s="21"/>
      <c r="V10" s="21"/>
      <c r="W10" s="21"/>
      <c r="X10" s="21"/>
      <c r="Y10" s="21"/>
    </row>
    <row r="11" spans="1:26" x14ac:dyDescent="0.35">
      <c r="A11" s="12"/>
      <c r="B11" s="22">
        <v>2014</v>
      </c>
      <c r="C11" s="22"/>
      <c r="D11" s="22"/>
      <c r="E11" s="22"/>
      <c r="F11" s="22">
        <v>2015</v>
      </c>
      <c r="G11" s="22"/>
      <c r="H11" s="22"/>
      <c r="I11" s="22"/>
      <c r="J11" s="22">
        <v>2016</v>
      </c>
      <c r="K11" s="22"/>
      <c r="L11" s="22"/>
      <c r="M11" s="22"/>
      <c r="N11" s="22">
        <v>2017</v>
      </c>
      <c r="O11" s="22"/>
      <c r="P11" s="22"/>
      <c r="Q11" s="22"/>
      <c r="R11" s="22">
        <v>2018</v>
      </c>
      <c r="S11" s="22"/>
      <c r="T11" s="22"/>
      <c r="U11" s="22"/>
      <c r="V11" s="21" t="s">
        <v>37</v>
      </c>
      <c r="W11" s="21"/>
      <c r="X11" s="21"/>
      <c r="Y11" s="21"/>
      <c r="Z11" s="13" t="s">
        <v>31</v>
      </c>
    </row>
    <row r="12" spans="1:26" x14ac:dyDescent="0.35">
      <c r="A12" s="12"/>
      <c r="B12" s="13" t="s">
        <v>26</v>
      </c>
      <c r="C12" s="13" t="s">
        <v>27</v>
      </c>
      <c r="D12" s="13" t="s">
        <v>28</v>
      </c>
      <c r="E12" s="13" t="s">
        <v>29</v>
      </c>
      <c r="F12" s="13" t="s">
        <v>26</v>
      </c>
      <c r="G12" s="13" t="s">
        <v>27</v>
      </c>
      <c r="H12" s="13" t="s">
        <v>28</v>
      </c>
      <c r="I12" s="13" t="s">
        <v>29</v>
      </c>
      <c r="J12" s="13" t="s">
        <v>26</v>
      </c>
      <c r="K12" s="13" t="s">
        <v>27</v>
      </c>
      <c r="L12" s="13" t="s">
        <v>28</v>
      </c>
      <c r="M12" s="13" t="s">
        <v>29</v>
      </c>
      <c r="N12" s="13" t="s">
        <v>26</v>
      </c>
      <c r="O12" s="13" t="s">
        <v>27</v>
      </c>
      <c r="P12" s="13" t="s">
        <v>28</v>
      </c>
      <c r="Q12" s="13" t="s">
        <v>29</v>
      </c>
      <c r="R12" s="13" t="s">
        <v>26</v>
      </c>
      <c r="S12" s="13" t="s">
        <v>27</v>
      </c>
      <c r="T12" s="13" t="s">
        <v>28</v>
      </c>
      <c r="U12" s="13" t="s">
        <v>29</v>
      </c>
      <c r="V12" s="13" t="s">
        <v>26</v>
      </c>
      <c r="W12" s="13" t="s">
        <v>27</v>
      </c>
      <c r="X12" s="13" t="s">
        <v>28</v>
      </c>
      <c r="Y12" s="13" t="s">
        <v>29</v>
      </c>
      <c r="Z12" s="12" t="s">
        <v>33</v>
      </c>
    </row>
    <row r="13" spans="1:26" x14ac:dyDescent="0.35">
      <c r="A13" s="12" t="s">
        <v>14</v>
      </c>
      <c r="B13" s="13">
        <f>B2*3</f>
        <v>168</v>
      </c>
      <c r="C13" s="13">
        <f t="shared" ref="C13:R17" si="0">C2*3</f>
        <v>126</v>
      </c>
      <c r="D13" s="13">
        <f t="shared" si="0"/>
        <v>156</v>
      </c>
      <c r="E13" s="13">
        <f t="shared" si="0"/>
        <v>126</v>
      </c>
      <c r="F13" s="13">
        <f t="shared" si="0"/>
        <v>144</v>
      </c>
      <c r="G13" s="13">
        <f t="shared" si="0"/>
        <v>135</v>
      </c>
      <c r="H13" s="13">
        <f t="shared" si="0"/>
        <v>108</v>
      </c>
      <c r="I13" s="13">
        <f t="shared" si="0"/>
        <v>201</v>
      </c>
      <c r="J13" s="13">
        <f t="shared" si="0"/>
        <v>213</v>
      </c>
      <c r="K13" s="13">
        <f t="shared" si="0"/>
        <v>207</v>
      </c>
      <c r="L13" s="13">
        <f t="shared" si="0"/>
        <v>204</v>
      </c>
      <c r="M13" s="13">
        <f t="shared" si="0"/>
        <v>42</v>
      </c>
      <c r="N13" s="13">
        <f t="shared" si="0"/>
        <v>42</v>
      </c>
      <c r="O13" s="13">
        <f t="shared" si="0"/>
        <v>39</v>
      </c>
      <c r="P13" s="13">
        <f t="shared" si="0"/>
        <v>36</v>
      </c>
      <c r="Q13" s="13">
        <f t="shared" si="0"/>
        <v>36</v>
      </c>
      <c r="R13" s="13">
        <f t="shared" si="0"/>
        <v>30</v>
      </c>
      <c r="S13" s="14">
        <f>(O13*$R$27)+O13</f>
        <v>34.923406927363018</v>
      </c>
      <c r="T13" s="14">
        <f>(P13*$R$27)+P13</f>
        <v>32.236991009873556</v>
      </c>
      <c r="U13" s="14">
        <f>(Q13*$R$27)+Q13</f>
        <v>32.236991009873556</v>
      </c>
      <c r="V13" s="14">
        <f>(R13*$R$27)+R13</f>
        <v>26.864159174894631</v>
      </c>
      <c r="Z13" s="14"/>
    </row>
    <row r="14" spans="1:26" x14ac:dyDescent="0.35">
      <c r="A14" s="12" t="s">
        <v>15</v>
      </c>
      <c r="B14" s="13">
        <f t="shared" ref="B14:Q16" si="1">B3*3</f>
        <v>135</v>
      </c>
      <c r="C14" s="13">
        <f t="shared" si="1"/>
        <v>90</v>
      </c>
      <c r="D14" s="13">
        <f t="shared" si="1"/>
        <v>75</v>
      </c>
      <c r="E14" s="13">
        <f t="shared" si="1"/>
        <v>219</v>
      </c>
      <c r="F14" s="13">
        <f t="shared" si="1"/>
        <v>255</v>
      </c>
      <c r="G14" s="13">
        <f t="shared" si="1"/>
        <v>240</v>
      </c>
      <c r="H14" s="13">
        <f t="shared" si="1"/>
        <v>228</v>
      </c>
      <c r="I14" s="13">
        <f t="shared" si="1"/>
        <v>39</v>
      </c>
      <c r="J14" s="13">
        <f t="shared" si="1"/>
        <v>6</v>
      </c>
      <c r="K14" s="13">
        <f t="shared" si="1"/>
        <v>9</v>
      </c>
      <c r="L14" s="13">
        <f t="shared" si="1"/>
        <v>36</v>
      </c>
      <c r="M14" s="13">
        <f t="shared" si="1"/>
        <v>198</v>
      </c>
      <c r="N14" s="13">
        <f t="shared" si="1"/>
        <v>93</v>
      </c>
      <c r="O14" s="13">
        <f t="shared" si="1"/>
        <v>69</v>
      </c>
      <c r="P14" s="13">
        <f t="shared" si="1"/>
        <v>132</v>
      </c>
      <c r="Q14" s="13">
        <f t="shared" si="1"/>
        <v>90</v>
      </c>
      <c r="R14" s="13">
        <f t="shared" si="0"/>
        <v>144</v>
      </c>
      <c r="S14" s="14"/>
      <c r="T14" s="14"/>
      <c r="U14" s="14"/>
      <c r="V14" s="14"/>
      <c r="Z14" s="14"/>
    </row>
    <row r="15" spans="1:26" x14ac:dyDescent="0.35">
      <c r="A15" s="12" t="s">
        <v>16</v>
      </c>
      <c r="B15" s="13">
        <f t="shared" si="1"/>
        <v>45</v>
      </c>
      <c r="C15" s="13">
        <f t="shared" si="0"/>
        <v>39</v>
      </c>
      <c r="D15" s="13">
        <f t="shared" si="0"/>
        <v>33</v>
      </c>
      <c r="E15" s="13">
        <f t="shared" si="0"/>
        <v>33</v>
      </c>
      <c r="F15" s="13">
        <f t="shared" si="0"/>
        <v>51</v>
      </c>
      <c r="G15" s="13">
        <f t="shared" si="0"/>
        <v>51</v>
      </c>
      <c r="H15" s="13">
        <f t="shared" si="0"/>
        <v>48</v>
      </c>
      <c r="I15" s="13">
        <f t="shared" si="0"/>
        <v>48</v>
      </c>
      <c r="J15" s="13">
        <f t="shared" si="0"/>
        <v>45</v>
      </c>
      <c r="K15" s="13">
        <f t="shared" si="0"/>
        <v>42</v>
      </c>
      <c r="L15" s="13">
        <f t="shared" si="0"/>
        <v>57</v>
      </c>
      <c r="M15" s="13">
        <f t="shared" si="0"/>
        <v>54</v>
      </c>
      <c r="N15" s="13">
        <f t="shared" si="0"/>
        <v>30</v>
      </c>
      <c r="O15" s="13">
        <f t="shared" si="0"/>
        <v>30</v>
      </c>
      <c r="P15" s="13">
        <f t="shared" si="0"/>
        <v>24</v>
      </c>
      <c r="Q15" s="13">
        <f t="shared" si="0"/>
        <v>15</v>
      </c>
      <c r="R15" s="13">
        <f t="shared" si="0"/>
        <v>36</v>
      </c>
      <c r="S15" s="14"/>
      <c r="T15" s="14"/>
      <c r="U15" s="14"/>
      <c r="V15" s="14"/>
      <c r="Z15" s="14"/>
    </row>
    <row r="16" spans="1:26" x14ac:dyDescent="0.35">
      <c r="A16" s="12" t="s">
        <v>17</v>
      </c>
      <c r="B16" s="13">
        <f t="shared" si="1"/>
        <v>21</v>
      </c>
      <c r="C16" s="13">
        <f t="shared" si="0"/>
        <v>12</v>
      </c>
      <c r="D16" s="13">
        <f t="shared" si="0"/>
        <v>9</v>
      </c>
      <c r="E16" s="13">
        <f t="shared" si="0"/>
        <v>6</v>
      </c>
      <c r="F16" s="13">
        <f t="shared" si="0"/>
        <v>6</v>
      </c>
      <c r="G16" s="13">
        <f t="shared" si="0"/>
        <v>6</v>
      </c>
      <c r="H16" s="13">
        <f t="shared" si="0"/>
        <v>9</v>
      </c>
      <c r="I16" s="13">
        <f t="shared" si="0"/>
        <v>24</v>
      </c>
      <c r="J16" s="13">
        <f t="shared" si="0"/>
        <v>27</v>
      </c>
      <c r="K16" s="13">
        <f t="shared" si="0"/>
        <v>27</v>
      </c>
      <c r="L16" s="13">
        <f t="shared" si="0"/>
        <v>24</v>
      </c>
      <c r="M16" s="13">
        <f t="shared" si="0"/>
        <v>39</v>
      </c>
      <c r="N16" s="13">
        <f t="shared" si="0"/>
        <v>33</v>
      </c>
      <c r="O16" s="13">
        <f t="shared" si="0"/>
        <v>36</v>
      </c>
      <c r="P16" s="13">
        <f t="shared" si="0"/>
        <v>39</v>
      </c>
      <c r="Q16" s="13">
        <f t="shared" si="0"/>
        <v>24</v>
      </c>
      <c r="R16" s="13">
        <f t="shared" si="0"/>
        <v>27</v>
      </c>
      <c r="S16" s="14"/>
      <c r="T16" s="14"/>
      <c r="U16" s="14"/>
      <c r="V16" s="14"/>
      <c r="Z16" s="14"/>
    </row>
    <row r="17" spans="1:26" x14ac:dyDescent="0.35">
      <c r="A17" s="12" t="s">
        <v>18</v>
      </c>
      <c r="B17" s="13">
        <f>B6*3</f>
        <v>6</v>
      </c>
      <c r="C17" s="13">
        <f t="shared" si="0"/>
        <v>3</v>
      </c>
      <c r="D17" s="13">
        <f t="shared" si="0"/>
        <v>3</v>
      </c>
      <c r="E17" s="13">
        <f t="shared" si="0"/>
        <v>3</v>
      </c>
      <c r="F17" s="13">
        <f t="shared" si="0"/>
        <v>3</v>
      </c>
      <c r="G17" s="13">
        <f t="shared" si="0"/>
        <v>3</v>
      </c>
      <c r="H17" s="13">
        <f t="shared" si="0"/>
        <v>3</v>
      </c>
      <c r="I17" s="13">
        <f t="shared" si="0"/>
        <v>3</v>
      </c>
      <c r="J17" s="13">
        <f t="shared" si="0"/>
        <v>3</v>
      </c>
      <c r="K17" s="13">
        <f t="shared" si="0"/>
        <v>3</v>
      </c>
      <c r="L17" s="13">
        <f t="shared" si="0"/>
        <v>3</v>
      </c>
      <c r="M17" s="13">
        <f t="shared" si="0"/>
        <v>9</v>
      </c>
      <c r="N17" s="13">
        <f t="shared" si="0"/>
        <v>9</v>
      </c>
      <c r="O17" s="13">
        <f t="shared" si="0"/>
        <v>9</v>
      </c>
      <c r="P17" s="13">
        <f t="shared" si="0"/>
        <v>9</v>
      </c>
      <c r="Q17" s="13">
        <f t="shared" si="0"/>
        <v>9</v>
      </c>
      <c r="R17" s="13">
        <f t="shared" si="0"/>
        <v>6</v>
      </c>
      <c r="S17" s="14"/>
      <c r="T17" s="14"/>
      <c r="U17" s="14"/>
      <c r="V17" s="14"/>
      <c r="Z17" s="14"/>
    </row>
    <row r="18" spans="1:26" x14ac:dyDescent="0.35">
      <c r="A18" s="12" t="s">
        <v>19</v>
      </c>
      <c r="B18" s="13">
        <f>SUM(B13:B17)</f>
        <v>375</v>
      </c>
      <c r="C18" s="13">
        <f t="shared" ref="C18:R18" si="2">SUM(C13:C17)</f>
        <v>270</v>
      </c>
      <c r="D18" s="13">
        <f t="shared" si="2"/>
        <v>276</v>
      </c>
      <c r="E18" s="13">
        <f t="shared" si="2"/>
        <v>387</v>
      </c>
      <c r="F18" s="13">
        <f t="shared" si="2"/>
        <v>459</v>
      </c>
      <c r="G18" s="13">
        <f t="shared" si="2"/>
        <v>435</v>
      </c>
      <c r="H18" s="13">
        <f t="shared" si="2"/>
        <v>396</v>
      </c>
      <c r="I18" s="13">
        <f t="shared" si="2"/>
        <v>315</v>
      </c>
      <c r="J18" s="13">
        <f t="shared" si="2"/>
        <v>294</v>
      </c>
      <c r="K18" s="13">
        <f t="shared" si="2"/>
        <v>288</v>
      </c>
      <c r="L18" s="13">
        <f t="shared" si="2"/>
        <v>324</v>
      </c>
      <c r="M18" s="13">
        <f t="shared" si="2"/>
        <v>342</v>
      </c>
      <c r="N18" s="13">
        <f t="shared" si="2"/>
        <v>207</v>
      </c>
      <c r="O18" s="13">
        <f t="shared" si="2"/>
        <v>183</v>
      </c>
      <c r="P18" s="13">
        <f t="shared" si="2"/>
        <v>240</v>
      </c>
      <c r="Q18" s="13">
        <f t="shared" si="2"/>
        <v>174</v>
      </c>
      <c r="R18" s="13">
        <f t="shared" si="2"/>
        <v>243</v>
      </c>
      <c r="S18" s="15"/>
      <c r="T18" s="15"/>
      <c r="U18" s="15"/>
      <c r="V18" s="15"/>
      <c r="Z18" s="14"/>
    </row>
    <row r="19" spans="1:26" x14ac:dyDescent="0.35">
      <c r="A19" s="11" t="s">
        <v>14</v>
      </c>
      <c r="B19" s="13">
        <v>168</v>
      </c>
      <c r="C19" s="13">
        <v>126</v>
      </c>
      <c r="D19" s="13">
        <v>156</v>
      </c>
      <c r="E19" s="13">
        <v>126</v>
      </c>
      <c r="F19" s="13">
        <v>144</v>
      </c>
      <c r="G19" s="13">
        <v>135</v>
      </c>
      <c r="H19" s="13">
        <v>108</v>
      </c>
      <c r="I19" s="13">
        <v>201</v>
      </c>
      <c r="J19" s="13">
        <v>213</v>
      </c>
      <c r="K19" s="13">
        <v>207</v>
      </c>
      <c r="L19" s="13">
        <v>204</v>
      </c>
      <c r="M19" s="13">
        <v>42</v>
      </c>
      <c r="N19" s="13">
        <v>42</v>
      </c>
      <c r="O19" s="13">
        <v>39</v>
      </c>
      <c r="P19" s="13">
        <v>36</v>
      </c>
      <c r="Q19" s="13">
        <v>36</v>
      </c>
      <c r="R19" s="13">
        <v>30</v>
      </c>
    </row>
    <row r="20" spans="1:26" x14ac:dyDescent="0.35">
      <c r="A20" s="11" t="s">
        <v>15</v>
      </c>
      <c r="B20" s="13">
        <v>135</v>
      </c>
      <c r="C20" s="13">
        <v>90</v>
      </c>
      <c r="D20" s="13">
        <v>75</v>
      </c>
      <c r="E20" s="13">
        <v>219</v>
      </c>
      <c r="F20" s="13">
        <v>255</v>
      </c>
      <c r="G20" s="13">
        <v>240</v>
      </c>
      <c r="H20" s="13">
        <v>228</v>
      </c>
      <c r="I20" s="13">
        <v>39</v>
      </c>
      <c r="J20" s="13">
        <v>6</v>
      </c>
      <c r="K20" s="13">
        <v>9</v>
      </c>
      <c r="L20" s="13">
        <v>36</v>
      </c>
      <c r="M20" s="13">
        <v>198</v>
      </c>
      <c r="N20" s="13">
        <v>93</v>
      </c>
      <c r="O20" s="13">
        <v>69</v>
      </c>
      <c r="P20" s="13">
        <v>132</v>
      </c>
      <c r="Q20" s="13">
        <v>90</v>
      </c>
      <c r="R20" s="13">
        <v>144</v>
      </c>
    </row>
    <row r="21" spans="1:26" x14ac:dyDescent="0.35">
      <c r="A21" s="11" t="s">
        <v>16</v>
      </c>
      <c r="B21" s="13">
        <v>45</v>
      </c>
      <c r="C21" s="13">
        <v>39</v>
      </c>
      <c r="D21" s="13">
        <v>33</v>
      </c>
      <c r="E21" s="13">
        <v>33</v>
      </c>
      <c r="F21" s="13">
        <v>51</v>
      </c>
      <c r="G21" s="13">
        <v>51</v>
      </c>
      <c r="H21" s="13">
        <v>48</v>
      </c>
      <c r="I21" s="13">
        <v>48</v>
      </c>
      <c r="J21" s="13">
        <v>45</v>
      </c>
      <c r="K21" s="13">
        <v>42</v>
      </c>
      <c r="L21" s="13">
        <v>57</v>
      </c>
      <c r="M21" s="13">
        <v>54</v>
      </c>
      <c r="N21" s="13">
        <v>30</v>
      </c>
      <c r="O21" s="13">
        <v>30</v>
      </c>
      <c r="P21" s="13">
        <v>24</v>
      </c>
      <c r="Q21" s="13">
        <v>15</v>
      </c>
      <c r="R21" s="13">
        <v>36</v>
      </c>
    </row>
    <row r="22" spans="1:26" x14ac:dyDescent="0.35">
      <c r="A22" s="11" t="s">
        <v>35</v>
      </c>
      <c r="B22" s="13">
        <f>SUM(B16:B17)</f>
        <v>27</v>
      </c>
      <c r="C22" s="13">
        <f t="shared" ref="C22:R22" si="3">SUM(C16:C17)</f>
        <v>15</v>
      </c>
      <c r="D22" s="13">
        <f t="shared" si="3"/>
        <v>12</v>
      </c>
      <c r="E22" s="13">
        <f t="shared" si="3"/>
        <v>9</v>
      </c>
      <c r="F22" s="13">
        <f t="shared" si="3"/>
        <v>9</v>
      </c>
      <c r="G22" s="13">
        <f t="shared" si="3"/>
        <v>9</v>
      </c>
      <c r="H22" s="13">
        <f t="shared" si="3"/>
        <v>12</v>
      </c>
      <c r="I22" s="13">
        <f t="shared" si="3"/>
        <v>27</v>
      </c>
      <c r="J22" s="13">
        <f t="shared" si="3"/>
        <v>30</v>
      </c>
      <c r="K22" s="13">
        <f t="shared" si="3"/>
        <v>30</v>
      </c>
      <c r="L22" s="13">
        <f t="shared" si="3"/>
        <v>27</v>
      </c>
      <c r="M22" s="13">
        <f t="shared" si="3"/>
        <v>48</v>
      </c>
      <c r="N22" s="13">
        <f t="shared" si="3"/>
        <v>42</v>
      </c>
      <c r="O22" s="13">
        <f t="shared" si="3"/>
        <v>45</v>
      </c>
      <c r="P22" s="13">
        <f t="shared" si="3"/>
        <v>48</v>
      </c>
      <c r="Q22" s="13">
        <f t="shared" si="3"/>
        <v>33</v>
      </c>
      <c r="R22" s="13">
        <f t="shared" si="3"/>
        <v>33</v>
      </c>
    </row>
    <row r="24" spans="1:26" x14ac:dyDescent="0.35">
      <c r="F24" s="20" t="s">
        <v>39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spans="1:26" x14ac:dyDescent="0.35">
      <c r="F25" s="16">
        <f t="shared" ref="F25:Q25" si="4">(F13-B13)/B13</f>
        <v>-0.14285714285714285</v>
      </c>
      <c r="G25" s="16">
        <f t="shared" si="4"/>
        <v>7.1428571428571425E-2</v>
      </c>
      <c r="H25" s="16">
        <f t="shared" si="4"/>
        <v>-0.30769230769230771</v>
      </c>
      <c r="I25" s="16">
        <f t="shared" si="4"/>
        <v>0.59523809523809523</v>
      </c>
      <c r="J25" s="16">
        <f t="shared" si="4"/>
        <v>0.47916666666666669</v>
      </c>
      <c r="K25" s="16">
        <f t="shared" si="4"/>
        <v>0.53333333333333333</v>
      </c>
      <c r="L25" s="16">
        <f t="shared" si="4"/>
        <v>0.88888888888888884</v>
      </c>
      <c r="M25" s="16">
        <f t="shared" si="4"/>
        <v>-0.79104477611940294</v>
      </c>
      <c r="N25" s="16">
        <f t="shared" si="4"/>
        <v>-0.80281690140845074</v>
      </c>
      <c r="O25" s="16">
        <f t="shared" si="4"/>
        <v>-0.81159420289855078</v>
      </c>
      <c r="P25" s="16">
        <f t="shared" si="4"/>
        <v>-0.82352941176470584</v>
      </c>
      <c r="Q25" s="16">
        <f t="shared" si="4"/>
        <v>-0.14285714285714285</v>
      </c>
      <c r="R25" s="16"/>
      <c r="S25" s="16"/>
    </row>
    <row r="27" spans="1:26" x14ac:dyDescent="0.35">
      <c r="F27" s="17" t="s">
        <v>38</v>
      </c>
      <c r="G27" s="18">
        <f>AVERAGE(F25:I25)</f>
        <v>5.4029304029304032E-2</v>
      </c>
      <c r="K27" s="18">
        <f>AVERAGE(J25:M25)</f>
        <v>0.27758602819237144</v>
      </c>
      <c r="O27" s="18">
        <f>AVERAGE(N25:Q25)</f>
        <v>-0.64519941473221254</v>
      </c>
      <c r="R27" s="18">
        <f>AVERAGE(G27,K27,O27)</f>
        <v>-0.10452802750351235</v>
      </c>
    </row>
  </sheetData>
  <mergeCells count="8">
    <mergeCell ref="F24:Q24"/>
    <mergeCell ref="V11:Y11"/>
    <mergeCell ref="S10:Y10"/>
    <mergeCell ref="R11:U11"/>
    <mergeCell ref="B11:E11"/>
    <mergeCell ref="F11:I11"/>
    <mergeCell ref="J11:M11"/>
    <mergeCell ref="N11:Q11"/>
  </mergeCells>
  <pageMargins left="0.7" right="0.7" top="0.75" bottom="0.75" header="0.3" footer="0.3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Hoja2</vt:lpstr>
      <vt:lpstr>Tamaño mercado vertical anual</vt:lpstr>
      <vt:lpstr>Hoja1</vt:lpstr>
      <vt:lpstr>TAMAÑO_MERCADO Horizontal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julio olaf gonzalez guzman</cp:lastModifiedBy>
  <dcterms:created xsi:type="dcterms:W3CDTF">2018-07-25T21:42:55Z</dcterms:created>
  <dcterms:modified xsi:type="dcterms:W3CDTF">2025-08-05T17:57:15Z</dcterms:modified>
</cp:coreProperties>
</file>